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25" activeTab="0"/>
  </bookViews>
  <sheets>
    <sheet name="Пр..№1 Гос. дор." sheetId="1" r:id="rId1"/>
    <sheet name="МУН. ПОЛНАЯ ТАБЛИЦА" sheetId="2" r:id="rId2"/>
    <sheet name="Лист1" sheetId="3" r:id="rId3"/>
  </sheets>
  <definedNames>
    <definedName name="_xlnm.Print_Titles" localSheetId="1">'МУН. ПОЛНАЯ ТАБЛИЦА'!$30:$31</definedName>
    <definedName name="_xlnm.Print_Titles" localSheetId="0">'Пр..№1 Гос. дор.'!$22:$23</definedName>
    <definedName name="_xlnm.Print_Area" localSheetId="1">'МУН. ПОЛНАЯ ТАБЛИЦА'!$B$15:$K$187</definedName>
  </definedNames>
  <calcPr fullCalcOnLoad="1"/>
</workbook>
</file>

<file path=xl/sharedStrings.xml><?xml version="1.0" encoding="utf-8"?>
<sst xmlns="http://schemas.openxmlformats.org/spreadsheetml/2006/main" count="401" uniqueCount="222">
  <si>
    <t>№ п/п</t>
  </si>
  <si>
    <t xml:space="preserve">   ПРОГРАММА</t>
  </si>
  <si>
    <t>ВСЕГО, руб.</t>
  </si>
  <si>
    <t>Наименование административных районов и городов, населенных пунктов</t>
  </si>
  <si>
    <t>За счет средств Дорожного фонда, в том числе по годам</t>
  </si>
  <si>
    <t>Общая сумма средств, руб.</t>
  </si>
  <si>
    <t>ПРИЛОЖЕНИЕ № 2</t>
  </si>
  <si>
    <t xml:space="preserve"> </t>
  </si>
  <si>
    <t xml:space="preserve">к Постановлению Правительства </t>
  </si>
  <si>
    <t xml:space="preserve">Приднестровской Молдавской </t>
  </si>
  <si>
    <t xml:space="preserve">Республики </t>
  </si>
  <si>
    <t xml:space="preserve">по реконструкции и  устройству сетей уличного освещения населенных пунктов на  2018-2022 годы                                          вдоль автомобильных дорог общего пользования, находящихся в государственной собственности </t>
  </si>
  <si>
    <t>За счет инвестици-онной программы ГУП "ЕРЭС"</t>
  </si>
  <si>
    <t>ДФ</t>
  </si>
  <si>
    <t>ЕРЭС</t>
  </si>
  <si>
    <t>ВСЕГО 19-22</t>
  </si>
  <si>
    <t>мун.</t>
  </si>
  <si>
    <t>гос.</t>
  </si>
  <si>
    <t>По Постановлению Правительства ПМР 357</t>
  </si>
  <si>
    <t>город Тирасполь, в том числе:</t>
  </si>
  <si>
    <t>ИТОГО по городу Тирасполь:</t>
  </si>
  <si>
    <t>город  Днестровск, в том числе:</t>
  </si>
  <si>
    <t>ИТОГО по городу Днестровск:</t>
  </si>
  <si>
    <t>город Бендеры, в том числе:</t>
  </si>
  <si>
    <t>ИТОГО по городу Бендеры:</t>
  </si>
  <si>
    <t>Слободзейский район и город Слободзея, в том числе:</t>
  </si>
  <si>
    <t>Григориопольский район и город Григориополь, в том числе:</t>
  </si>
  <si>
    <t>Дубоссарский район и город Дубоссары, в том числе:</t>
  </si>
  <si>
    <t>Рыбницкий район и город Рыбница, в том числе:</t>
  </si>
  <si>
    <t>ИТОГО по Рыбницкому району и городу Рыбница:</t>
  </si>
  <si>
    <t>Каменский район и город Каменка, в том числе:</t>
  </si>
  <si>
    <t>ИТОГО по Григориопольскому району и городу Григориополь:</t>
  </si>
  <si>
    <t>Рыбницкий район и город  Рыбница, в том числе:</t>
  </si>
  <si>
    <t>ИТОГО по Дубоссарскому району и городу Дубоссары:</t>
  </si>
  <si>
    <t>ИТОГО по Каменскому району и городу Каменка:</t>
  </si>
  <si>
    <t>ИТОГО по Слободзейскому району и городу Слободзея :</t>
  </si>
  <si>
    <t>ИТОГО по Григориопольскому району и городу  Григориополь:</t>
  </si>
  <si>
    <t>з)</t>
  </si>
  <si>
    <t>село Карагаш</t>
  </si>
  <si>
    <t>а)</t>
  </si>
  <si>
    <t>б)</t>
  </si>
  <si>
    <t>в)</t>
  </si>
  <si>
    <t>г)</t>
  </si>
  <si>
    <t>д)</t>
  </si>
  <si>
    <t>е)</t>
  </si>
  <si>
    <t>ж)</t>
  </si>
  <si>
    <t>город Каменка</t>
  </si>
  <si>
    <t>село Терновка</t>
  </si>
  <si>
    <t>село Суклея</t>
  </si>
  <si>
    <t>село Красное</t>
  </si>
  <si>
    <t>село Незавертайловка</t>
  </si>
  <si>
    <t>село Глиное</t>
  </si>
  <si>
    <t>село Ближний  Хутор, улица Октябрьская ж/д 104-158 ТП № 531</t>
  </si>
  <si>
    <t>село Буторы</t>
  </si>
  <si>
    <t>село Ташлык</t>
  </si>
  <si>
    <t>город Дубоссары</t>
  </si>
  <si>
    <t>село Дзержинское</t>
  </si>
  <si>
    <t>село Гармацкое</t>
  </si>
  <si>
    <t>село Цыбулевка</t>
  </si>
  <si>
    <t>село Гояны</t>
  </si>
  <si>
    <t>село Дойбаны - I</t>
  </si>
  <si>
    <t>село Дойбаны - II</t>
  </si>
  <si>
    <t>село Койково</t>
  </si>
  <si>
    <t>село Дубово</t>
  </si>
  <si>
    <t>село Н. Гояны</t>
  </si>
  <si>
    <t>село Роги</t>
  </si>
  <si>
    <t>село Ново-Комиссаровка</t>
  </si>
  <si>
    <t>село Новая Погребя</t>
  </si>
  <si>
    <t>село Красный Виноградарь</t>
  </si>
  <si>
    <t>село Новая Лунга</t>
  </si>
  <si>
    <t>село Боска</t>
  </si>
  <si>
    <t>село Ержово</t>
  </si>
  <si>
    <t>село Сарацея</t>
  </si>
  <si>
    <t>село Белочи</t>
  </si>
  <si>
    <t>село Вадатурково</t>
  </si>
  <si>
    <t>село Малый Молокиш</t>
  </si>
  <si>
    <t>село Гараба</t>
  </si>
  <si>
    <t>село Большой  Молокиш</t>
  </si>
  <si>
    <t>село Красненькое</t>
  </si>
  <si>
    <t>село Ивановка</t>
  </si>
  <si>
    <t>село Броштяны</t>
  </si>
  <si>
    <t>село Плоть</t>
  </si>
  <si>
    <t>село Колбасна</t>
  </si>
  <si>
    <t>село Михайловка</t>
  </si>
  <si>
    <t>село Жура</t>
  </si>
  <si>
    <t>село Бутучаны</t>
  </si>
  <si>
    <t>село Попенки</t>
  </si>
  <si>
    <t>село Зозуляны</t>
  </si>
  <si>
    <t>село Выхватинцы</t>
  </si>
  <si>
    <t>село Гидирим</t>
  </si>
  <si>
    <t>село Катериновка, село Рашков (серпантин)</t>
  </si>
  <si>
    <t>село Подойма</t>
  </si>
  <si>
    <t>село Катериновка</t>
  </si>
  <si>
    <t>село Рашков</t>
  </si>
  <si>
    <t>улица Гравийная (13-34а), улица О. Кошевого (1-17), переулок Бажова (7-17), переулок Гравийный (16-26а)</t>
  </si>
  <si>
    <t>улица Бендерская (от переулка Западный до улицы Шевченко)</t>
  </si>
  <si>
    <t>улица Сакриера (от улицы Украинской до улицы Шевченко)</t>
  </si>
  <si>
    <t>улица Космонавтов (10-24), улица Октябрьская (1-23), улица Мира (1-10), улица Мира (12-20), улица Фрунзе (1-23) от ТП-457</t>
  </si>
  <si>
    <t xml:space="preserve">улица Космонавтов (10-24), улица Октябрьская (1-23), улица Мира (1-10)  ТП-463 </t>
  </si>
  <si>
    <t>город Бендеры,  улица Садовая от ж.д. № 34 до перекрестка улицы Комсомольская ТП-53</t>
  </si>
  <si>
    <t>село Гиска</t>
  </si>
  <si>
    <t>город Слободзея</t>
  </si>
  <si>
    <t>село Ближний Хутор</t>
  </si>
  <si>
    <t>село Парканы</t>
  </si>
  <si>
    <t>село Парканы, улица Солнечная (29-51)</t>
  </si>
  <si>
    <t>село Кицканы</t>
  </si>
  <si>
    <t>село Кицканы, улица Суворова (29-56), улица Свердлова (3-15),  улица Крупской (2-9), улица Тираспольская (1-8), улица Ворошилова (3-34), улица Шевченко (1-13)</t>
  </si>
  <si>
    <t xml:space="preserve">село Кицканы улица 50 лет Октября, улица Советская </t>
  </si>
  <si>
    <t>село Меренешты</t>
  </si>
  <si>
    <t>село Чобручи</t>
  </si>
  <si>
    <t>от ТП-70, ТП-69 по улице Свободы (43-91) в селе Чобручи</t>
  </si>
  <si>
    <t>село Коротное</t>
  </si>
  <si>
    <t>село Владимировка</t>
  </si>
  <si>
    <t>поселок Красное</t>
  </si>
  <si>
    <t xml:space="preserve"> село Карагаш от ТП-172 по улице Котовского, от ТП-168 по улице Ленина (59-77), от ТП-167 по улице Ленина (79-91, 93-105), от ТП-173 по улице Фрунзе (150-167а), улица С.Лазо (107-109, 184-196)</t>
  </si>
  <si>
    <t>поселок Первомайск</t>
  </si>
  <si>
    <t>село Шипка</t>
  </si>
  <si>
    <t>село Гыртоп</t>
  </si>
  <si>
    <t>село Карманово</t>
  </si>
  <si>
    <t>село Колосово</t>
  </si>
  <si>
    <t>село Индия</t>
  </si>
  <si>
    <t>село Спея</t>
  </si>
  <si>
    <t>село Тея</t>
  </si>
  <si>
    <t>село Токмазея</t>
  </si>
  <si>
    <t>село Малаешты</t>
  </si>
  <si>
    <t>село Н. Владимировка</t>
  </si>
  <si>
    <t>село Красногорка</t>
  </si>
  <si>
    <t>поселок Маяк</t>
  </si>
  <si>
    <t>село Гоян</t>
  </si>
  <si>
    <t>село Ягорлык</t>
  </si>
  <si>
    <t>село Калиновка</t>
  </si>
  <si>
    <t xml:space="preserve">село Гармацкое </t>
  </si>
  <si>
    <t>город Рыбница</t>
  </si>
  <si>
    <t>город Рыбница, улица Кишиневская (10-70); 1-й переулок Кишиневский (1-6), 2-й переулок Кишиневский (2-7)</t>
  </si>
  <si>
    <t>село Большой Молокиш</t>
  </si>
  <si>
    <t>село Воронково, Буськи</t>
  </si>
  <si>
    <t>село Ержово, с.Сарацей</t>
  </si>
  <si>
    <t>село Красненькое, село Ивановка</t>
  </si>
  <si>
    <t>село Мокра, село Бессарабка, село Шевченково, село Запорожец</t>
  </si>
  <si>
    <t>село Попенки, село Зозуляны, село Кирово, село Владимировка</t>
  </si>
  <si>
    <t>село Ленино, село Станиславка, село Первомайск</t>
  </si>
  <si>
    <t>село Советское,село Васильевка</t>
  </si>
  <si>
    <t>село Строенцы</t>
  </si>
  <si>
    <t>село Ульма, село Малая Ульма и село Лысая Гора</t>
  </si>
  <si>
    <t xml:space="preserve"> город Каменка  от ТП-331 улица Кирова (160-214)</t>
  </si>
  <si>
    <t xml:space="preserve"> город Каменка  от ТП-331 улица Кирова от  жилого дома № 9 до жилого дома № 57</t>
  </si>
  <si>
    <t>село Подоймица, село Подойма</t>
  </si>
  <si>
    <t>село Красный Октябрь</t>
  </si>
  <si>
    <t>село Александровка</t>
  </si>
  <si>
    <t>село Слобода Рашково</t>
  </si>
  <si>
    <t>село Ротар, село Соколовка</t>
  </si>
  <si>
    <t>село Рашково, село Янтарное</t>
  </si>
  <si>
    <t>село Хрустовая</t>
  </si>
  <si>
    <t>село Севериновка</t>
  </si>
  <si>
    <t>село Грушка, село Фрунзовка</t>
  </si>
  <si>
    <t>село Кузьмин</t>
  </si>
  <si>
    <t>село Константиновка, село Валя -Адынка</t>
  </si>
  <si>
    <t>село Окница</t>
  </si>
  <si>
    <t>поселок Солнечный</t>
  </si>
  <si>
    <t>село Дойбаны</t>
  </si>
  <si>
    <t>город Григориополь, в том числе: село Красная Горка, село Делакэу, село Красное</t>
  </si>
  <si>
    <t xml:space="preserve">село Виноградное </t>
  </si>
  <si>
    <t xml:space="preserve"> село Бычок</t>
  </si>
  <si>
    <t xml:space="preserve"> село Ташлык</t>
  </si>
  <si>
    <t>ВСЕГО по дорогам, находящимся в муниципальной собственности:</t>
  </si>
  <si>
    <t>село Фрунзе, село Уютное, село Андрияшевка</t>
  </si>
  <si>
    <t>ВСЕГО  по дорогам, находящимся в государственной собственности:</t>
  </si>
  <si>
    <t>город Слободзея, улица Первомайская</t>
  </si>
  <si>
    <t>село Бычок, улица Мира (1-41),  улица Тираспольская (1-33)</t>
  </si>
  <si>
    <t>город Рыбница, улица  Степная</t>
  </si>
  <si>
    <t xml:space="preserve">город Рыбница, улица Крупская </t>
  </si>
  <si>
    <t>село Андреевка, Пыкалово, Шмалена</t>
  </si>
  <si>
    <t xml:space="preserve"> город Каменка  от ТП-484 к ж/д переулок Заводской, 1</t>
  </si>
  <si>
    <t xml:space="preserve"> город Каменка  от ТП-484 к ж/д переулок Заводской, 3</t>
  </si>
  <si>
    <t>от 12 апреля 2018 года № 112</t>
  </si>
  <si>
    <t>село Терновка, улица Ленина (45-93),  ТП № 558 583 580 578</t>
  </si>
  <si>
    <t>город Слободзея, улица Новосавицкая</t>
  </si>
  <si>
    <t>1.</t>
  </si>
  <si>
    <t>и)</t>
  </si>
  <si>
    <t>к)</t>
  </si>
  <si>
    <t>2.</t>
  </si>
  <si>
    <t>3.</t>
  </si>
  <si>
    <t>л)</t>
  </si>
  <si>
    <t>м)</t>
  </si>
  <si>
    <t>н)</t>
  </si>
  <si>
    <t>о)</t>
  </si>
  <si>
    <t>п)</t>
  </si>
  <si>
    <t>4.</t>
  </si>
  <si>
    <t>р)</t>
  </si>
  <si>
    <t>с)</t>
  </si>
  <si>
    <t>т)</t>
  </si>
  <si>
    <t>у)</t>
  </si>
  <si>
    <t>ф)</t>
  </si>
  <si>
    <t>5.</t>
  </si>
  <si>
    <t>1)</t>
  </si>
  <si>
    <t>2)</t>
  </si>
  <si>
    <t>3)</t>
  </si>
  <si>
    <t>6.</t>
  </si>
  <si>
    <t>7.</t>
  </si>
  <si>
    <t>х)</t>
  </si>
  <si>
    <t>ц)</t>
  </si>
  <si>
    <t>ч)</t>
  </si>
  <si>
    <t>ш)</t>
  </si>
  <si>
    <t>8.</t>
  </si>
  <si>
    <t xml:space="preserve">от 12 апреля 2018 года № 112 </t>
  </si>
  <si>
    <t>."</t>
  </si>
  <si>
    <t>"ПРИЛОЖЕНИЕ № 1</t>
  </si>
  <si>
    <t>к Постановлению Правительства</t>
  </si>
  <si>
    <t>Приднестровской Молдавской</t>
  </si>
  <si>
    <t>Республики</t>
  </si>
  <si>
    <t>Общая сумма средств, рублей Приднест-ровской Молдавс-кой Респуб-лики</t>
  </si>
  <si>
    <t>".</t>
  </si>
  <si>
    <t>"Приложение № 2</t>
  </si>
  <si>
    <t xml:space="preserve">ПРИЛОЖЕНИЕ № 1 </t>
  </si>
  <si>
    <t>город Рыбница (от поста ГАИ до ул. Пушкина)</t>
  </si>
  <si>
    <t>ИТОГО по Слободзейскому району и г. Слободзея:</t>
  </si>
  <si>
    <t xml:space="preserve">  ПРОГРАММА                                                                                                                                                                                                                                                               по реконструкции и  устройству сетей уличного освещения населенных пунктов на  2018-2022 годы вдоль автомобильных дорог общего пользования, находящихся в муниципальной собственности </t>
  </si>
  <si>
    <t>город Слободзея, улица Ткаченко, улица Фрунзе, улица Комсомольская, улица Советская, улица Победы</t>
  </si>
  <si>
    <t>село Ближний Хутор, улица Октябрьская, жилые дома  104-158, ул. Победы</t>
  </si>
  <si>
    <t>село Ближний  Хутор, улица Новая, жилые дома 1, 2, улицаТираспольская (33-67), улица Фрунзе (1-25), улица  Виноградная (1-10), улица С. Лазо (1-19) ТП № 544</t>
  </si>
  <si>
    <t>село Кицканы, совместный  подвес  с  ВЛ-0,4 кВ от ТП-517  (на  участке  от  опоры 194 - 185) улица Гризодубовой, вынос ТП-517  с  ведомственных  территорий   улицы Гризодубовой в селе Кицканы, улица Гризодубова: от перекрестка улицы Кулябина до улицы 28 Июня</t>
  </si>
  <si>
    <t>от 26 февраля 2021 года № 58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</si>
</sst>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[$-FC19]d\ mmmm\ yyyy\ &quot;г.&quot;"/>
    <numFmt numFmtId="196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trike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0"/>
      <name val="Arial"/>
      <family val="2"/>
    </font>
    <font>
      <strike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 wrapText="1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1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right" vertical="center"/>
    </xf>
    <xf numFmtId="188" fontId="0" fillId="34" borderId="10" xfId="0" applyNumberFormat="1" applyFont="1" applyFill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 horizontal="right" vertical="center"/>
    </xf>
    <xf numFmtId="3" fontId="0" fillId="34" borderId="19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0" borderId="20" xfId="0" applyFont="1" applyBorder="1" applyAlignment="1">
      <alignment horizontal="right"/>
    </xf>
    <xf numFmtId="0" fontId="0" fillId="34" borderId="0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right" vertical="center"/>
    </xf>
    <xf numFmtId="0" fontId="0" fillId="34" borderId="22" xfId="0" applyFont="1" applyFill="1" applyBorder="1" applyAlignment="1">
      <alignment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34" borderId="23" xfId="0" applyFont="1" applyFill="1" applyBorder="1" applyAlignment="1">
      <alignment/>
    </xf>
    <xf numFmtId="0" fontId="0" fillId="34" borderId="18" xfId="0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 vertical="center"/>
    </xf>
    <xf numFmtId="3" fontId="0" fillId="34" borderId="2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34" borderId="14" xfId="0" applyNumberFormat="1" applyFont="1" applyFill="1" applyBorder="1" applyAlignment="1">
      <alignment horizontal="right" vertical="center" wrapText="1"/>
    </xf>
    <xf numFmtId="0" fontId="0" fillId="34" borderId="14" xfId="53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34" borderId="13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188" fontId="0" fillId="0" borderId="13" xfId="0" applyNumberFormat="1" applyFont="1" applyBorder="1" applyAlignment="1">
      <alignment horizontal="right" vertical="center"/>
    </xf>
    <xf numFmtId="0" fontId="2" fillId="34" borderId="26" xfId="0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34" borderId="1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top"/>
    </xf>
    <xf numFmtId="0" fontId="0" fillId="34" borderId="27" xfId="0" applyFont="1" applyFill="1" applyBorder="1" applyAlignment="1">
      <alignment horizontal="right" vertical="top"/>
    </xf>
    <xf numFmtId="0" fontId="0" fillId="34" borderId="24" xfId="0" applyFont="1" applyFill="1" applyBorder="1" applyAlignment="1">
      <alignment horizontal="right" vertical="top"/>
    </xf>
    <xf numFmtId="0" fontId="0" fillId="0" borderId="28" xfId="0" applyFont="1" applyFill="1" applyBorder="1" applyAlignment="1">
      <alignment horizontal="right" vertical="top"/>
    </xf>
    <xf numFmtId="0" fontId="0" fillId="0" borderId="25" xfId="0" applyFont="1" applyFill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24" xfId="0" applyFont="1" applyFill="1" applyBorder="1" applyAlignment="1">
      <alignment horizontal="right" vertical="top"/>
    </xf>
    <xf numFmtId="49" fontId="0" fillId="0" borderId="27" xfId="0" applyNumberFormat="1" applyFont="1" applyBorder="1" applyAlignment="1">
      <alignment horizontal="right" vertical="top"/>
    </xf>
    <xf numFmtId="0" fontId="0" fillId="0" borderId="27" xfId="43" applyNumberFormat="1" applyFont="1" applyFill="1" applyBorder="1" applyAlignment="1">
      <alignment horizontal="right" vertical="top"/>
    </xf>
    <xf numFmtId="49" fontId="0" fillId="0" borderId="27" xfId="0" applyNumberFormat="1" applyFont="1" applyFill="1" applyBorder="1" applyAlignment="1">
      <alignment horizontal="right" vertical="top"/>
    </xf>
    <xf numFmtId="188" fontId="0" fillId="34" borderId="13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/>
    </xf>
    <xf numFmtId="188" fontId="0" fillId="34" borderId="0" xfId="0" applyNumberFormat="1" applyFont="1" applyFill="1" applyBorder="1" applyAlignment="1">
      <alignment horizontal="right" vertical="center"/>
    </xf>
    <xf numFmtId="3" fontId="1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47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34" borderId="14" xfId="0" applyFont="1" applyFill="1" applyBorder="1" applyAlignment="1">
      <alignment horizontal="right" vertical="top"/>
    </xf>
    <xf numFmtId="3" fontId="0" fillId="34" borderId="0" xfId="0" applyNumberFormat="1" applyFill="1" applyAlignment="1">
      <alignment/>
    </xf>
    <xf numFmtId="0" fontId="0" fillId="34" borderId="26" xfId="0" applyFont="1" applyFill="1" applyBorder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34" borderId="29" xfId="0" applyFont="1" applyFill="1" applyBorder="1" applyAlignment="1">
      <alignment horizontal="left" vertical="center" wrapText="1"/>
    </xf>
    <xf numFmtId="3" fontId="0" fillId="34" borderId="29" xfId="0" applyNumberFormat="1" applyFont="1" applyFill="1" applyBorder="1" applyAlignment="1">
      <alignment horizontal="right" vertical="center"/>
    </xf>
    <xf numFmtId="3" fontId="0" fillId="34" borderId="3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34" borderId="29" xfId="0" applyFont="1" applyFill="1" applyBorder="1" applyAlignment="1">
      <alignment horizontal="left"/>
    </xf>
    <xf numFmtId="3" fontId="0" fillId="34" borderId="29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top"/>
    </xf>
    <xf numFmtId="0" fontId="0" fillId="33" borderId="29" xfId="0" applyFont="1" applyFill="1" applyBorder="1" applyAlignment="1">
      <alignment horizontal="left"/>
    </xf>
    <xf numFmtId="3" fontId="0" fillId="33" borderId="29" xfId="0" applyNumberFormat="1" applyFont="1" applyFill="1" applyBorder="1" applyAlignment="1">
      <alignment horizontal="right" vertical="center" wrapText="1"/>
    </xf>
    <xf numFmtId="3" fontId="0" fillId="34" borderId="30" xfId="0" applyNumberFormat="1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left" vertical="center" wrapText="1"/>
    </xf>
    <xf numFmtId="3" fontId="0" fillId="33" borderId="29" xfId="0" applyNumberFormat="1" applyFont="1" applyFill="1" applyBorder="1" applyAlignment="1">
      <alignment horizontal="right" vertical="center"/>
    </xf>
    <xf numFmtId="0" fontId="0" fillId="34" borderId="30" xfId="0" applyFont="1" applyFill="1" applyBorder="1" applyAlignment="1">
      <alignment/>
    </xf>
    <xf numFmtId="0" fontId="0" fillId="34" borderId="26" xfId="0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left" vertical="center" wrapText="1"/>
    </xf>
    <xf numFmtId="3" fontId="0" fillId="33" borderId="15" xfId="0" applyNumberFormat="1" applyFont="1" applyFill="1" applyBorder="1" applyAlignment="1">
      <alignment horizontal="right" vertical="center"/>
    </xf>
    <xf numFmtId="3" fontId="0" fillId="34" borderId="15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tabSelected="1" zoomScalePageLayoutView="0" workbookViewId="0" topLeftCell="A94">
      <selection activeCell="H10" sqref="H10"/>
    </sheetView>
  </sheetViews>
  <sheetFormatPr defaultColWidth="9.140625" defaultRowHeight="12.75"/>
  <cols>
    <col min="1" max="1" width="2.28125" style="0" customWidth="1"/>
    <col min="2" max="2" width="4.421875" style="0" customWidth="1"/>
    <col min="3" max="3" width="30.7109375" style="0" customWidth="1"/>
    <col min="4" max="4" width="9.8515625" style="0" customWidth="1"/>
    <col min="5" max="5" width="10.57421875" style="0" customWidth="1"/>
    <col min="6" max="7" width="9.8515625" style="0" customWidth="1"/>
    <col min="8" max="10" width="9.00390625" style="0" customWidth="1"/>
    <col min="11" max="11" width="9.8515625" style="0" customWidth="1"/>
  </cols>
  <sheetData>
    <row r="1" spans="6:15" ht="12.75">
      <c r="F1" s="1"/>
      <c r="G1" s="109" t="s">
        <v>213</v>
      </c>
      <c r="H1" s="131"/>
      <c r="I1" s="131"/>
      <c r="J1" s="114"/>
      <c r="K1" s="106"/>
      <c r="L1" s="106"/>
      <c r="M1" s="106"/>
      <c r="N1" s="106"/>
      <c r="O1" s="106"/>
    </row>
    <row r="2" spans="6:15" ht="12.75">
      <c r="F2" s="1"/>
      <c r="G2" s="109" t="s">
        <v>207</v>
      </c>
      <c r="H2" s="109"/>
      <c r="I2" s="109"/>
      <c r="J2" s="113"/>
      <c r="K2" s="105"/>
      <c r="L2" s="105"/>
      <c r="M2" s="105"/>
      <c r="N2" s="105"/>
      <c r="O2" s="105"/>
    </row>
    <row r="3" spans="6:15" ht="12.75">
      <c r="F3" s="1"/>
      <c r="G3" s="109" t="s">
        <v>208</v>
      </c>
      <c r="H3" s="109"/>
      <c r="I3" s="109"/>
      <c r="J3" s="113"/>
      <c r="K3" s="105"/>
      <c r="L3" s="105"/>
      <c r="M3" s="105"/>
      <c r="N3" s="105"/>
      <c r="O3" s="105"/>
    </row>
    <row r="4" spans="6:15" ht="12.75">
      <c r="F4" s="1"/>
      <c r="G4" s="109" t="s">
        <v>209</v>
      </c>
      <c r="H4" s="109"/>
      <c r="I4" s="109"/>
      <c r="J4" s="113"/>
      <c r="K4" s="105"/>
      <c r="L4" s="105"/>
      <c r="M4" s="105"/>
      <c r="N4" s="105"/>
      <c r="O4" s="105"/>
    </row>
    <row r="5" spans="6:15" ht="12.75">
      <c r="F5" s="1"/>
      <c r="G5" s="109" t="s">
        <v>221</v>
      </c>
      <c r="H5" s="109"/>
      <c r="I5" s="109"/>
      <c r="J5" s="113"/>
      <c r="K5" s="105"/>
      <c r="L5" s="105"/>
      <c r="M5" s="105"/>
      <c r="N5" s="105"/>
      <c r="O5" s="105"/>
    </row>
    <row r="6" spans="6:15" ht="12.75">
      <c r="F6" s="1"/>
      <c r="G6" s="109"/>
      <c r="H6" s="109"/>
      <c r="I6" s="109"/>
      <c r="J6" s="109"/>
      <c r="K6" s="105"/>
      <c r="L6" s="105"/>
      <c r="M6" s="105"/>
      <c r="N6" s="105"/>
      <c r="O6" s="105"/>
    </row>
    <row r="7" spans="6:15" ht="12.75">
      <c r="F7" s="1"/>
      <c r="G7" s="1"/>
      <c r="H7" s="1"/>
      <c r="I7" s="1"/>
      <c r="J7" s="1"/>
      <c r="K7" s="105"/>
      <c r="L7" s="105"/>
      <c r="M7" s="105"/>
      <c r="N7" s="105"/>
      <c r="O7" s="105"/>
    </row>
    <row r="8" spans="6:10" ht="12.75">
      <c r="F8" s="1"/>
      <c r="G8" s="1" t="s">
        <v>206</v>
      </c>
      <c r="H8" s="1"/>
      <c r="I8" s="1"/>
      <c r="J8" s="1"/>
    </row>
    <row r="9" spans="6:10" ht="12.75">
      <c r="F9" s="1"/>
      <c r="G9" s="1" t="s">
        <v>8</v>
      </c>
      <c r="H9" s="1"/>
      <c r="I9" s="1"/>
      <c r="J9" s="1"/>
    </row>
    <row r="10" spans="6:10" ht="12.75">
      <c r="F10" s="1"/>
      <c r="G10" s="1" t="s">
        <v>9</v>
      </c>
      <c r="H10" s="1"/>
      <c r="I10" s="1"/>
      <c r="J10" s="1"/>
    </row>
    <row r="11" spans="6:10" ht="12.75">
      <c r="F11" s="1"/>
      <c r="G11" s="1" t="s">
        <v>10</v>
      </c>
      <c r="H11" s="1"/>
      <c r="I11" s="1"/>
      <c r="J11" s="1"/>
    </row>
    <row r="12" spans="6:10" ht="12.75">
      <c r="F12" s="1"/>
      <c r="G12" s="132" t="s">
        <v>174</v>
      </c>
      <c r="H12" s="132"/>
      <c r="I12" s="132"/>
      <c r="J12" s="1"/>
    </row>
    <row r="13" spans="6:10" ht="12.75">
      <c r="F13" s="1"/>
      <c r="G13" s="1"/>
      <c r="H13" s="1"/>
      <c r="I13" s="1"/>
      <c r="J13" s="1"/>
    </row>
    <row r="14" spans="6:10" ht="12" customHeight="1">
      <c r="F14" s="1"/>
      <c r="G14" s="1"/>
      <c r="H14" s="1"/>
      <c r="I14" s="1"/>
      <c r="J14" s="1"/>
    </row>
    <row r="15" spans="7:9" ht="12.75" hidden="1">
      <c r="G15" s="1"/>
      <c r="H15" s="1"/>
      <c r="I15" s="1"/>
    </row>
    <row r="16" spans="7:9" ht="12.75" hidden="1">
      <c r="G16" s="1"/>
      <c r="H16" s="1"/>
      <c r="I16" s="1"/>
    </row>
    <row r="17" spans="2:11" ht="12.75" hidden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2.75" hidden="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2.75">
      <c r="B19" s="133" t="s">
        <v>1</v>
      </c>
      <c r="C19" s="133"/>
      <c r="D19" s="133"/>
      <c r="E19" s="133"/>
      <c r="F19" s="133"/>
      <c r="G19" s="133"/>
      <c r="H19" s="133"/>
      <c r="I19" s="133"/>
      <c r="J19" s="133"/>
      <c r="K19" s="1"/>
    </row>
    <row r="20" spans="2:11" ht="27.75" customHeight="1">
      <c r="B20" s="134" t="s">
        <v>11</v>
      </c>
      <c r="C20" s="134"/>
      <c r="D20" s="134"/>
      <c r="E20" s="134"/>
      <c r="F20" s="134"/>
      <c r="G20" s="134"/>
      <c r="H20" s="134"/>
      <c r="I20" s="134"/>
      <c r="J20" s="134"/>
      <c r="K20" s="50"/>
    </row>
    <row r="21" spans="2:11" ht="13.5" thickBot="1"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2:11" ht="13.5" customHeight="1">
      <c r="B22" s="135" t="s">
        <v>0</v>
      </c>
      <c r="C22" s="137" t="s">
        <v>3</v>
      </c>
      <c r="D22" s="139" t="s">
        <v>210</v>
      </c>
      <c r="E22" s="137" t="s">
        <v>12</v>
      </c>
      <c r="F22" s="137" t="s">
        <v>4</v>
      </c>
      <c r="G22" s="137"/>
      <c r="H22" s="137"/>
      <c r="I22" s="137"/>
      <c r="J22" s="137"/>
      <c r="K22" s="141"/>
    </row>
    <row r="23" spans="2:11" ht="120.75" customHeight="1" thickBot="1">
      <c r="B23" s="136"/>
      <c r="C23" s="138"/>
      <c r="D23" s="140"/>
      <c r="E23" s="138"/>
      <c r="F23" s="83" t="s">
        <v>2</v>
      </c>
      <c r="G23" s="83">
        <v>2018</v>
      </c>
      <c r="H23" s="36">
        <v>2019</v>
      </c>
      <c r="I23" s="36">
        <v>2020</v>
      </c>
      <c r="J23" s="36">
        <v>2021</v>
      </c>
      <c r="K23" s="37">
        <v>2022</v>
      </c>
    </row>
    <row r="24" spans="2:11" ht="25.5" customHeight="1">
      <c r="B24" s="84" t="s">
        <v>177</v>
      </c>
      <c r="C24" s="31" t="s">
        <v>25</v>
      </c>
      <c r="D24" s="46"/>
      <c r="E24" s="40"/>
      <c r="F24" s="46"/>
      <c r="G24" s="46"/>
      <c r="H24" s="46"/>
      <c r="I24" s="46"/>
      <c r="J24" s="46"/>
      <c r="K24" s="34"/>
    </row>
    <row r="25" spans="2:11" ht="12.75">
      <c r="B25" s="85" t="s">
        <v>39</v>
      </c>
      <c r="C25" s="31" t="s">
        <v>48</v>
      </c>
      <c r="D25" s="33">
        <f aca="true" t="shared" si="0" ref="D25:D34">E25+F25</f>
        <v>145193</v>
      </c>
      <c r="E25" s="33"/>
      <c r="F25" s="33">
        <f>SUM(G25:K25)</f>
        <v>145193</v>
      </c>
      <c r="G25" s="33"/>
      <c r="H25" s="33"/>
      <c r="I25" s="33"/>
      <c r="J25" s="33">
        <v>145193</v>
      </c>
      <c r="K25" s="34"/>
    </row>
    <row r="26" spans="2:11" ht="12.75">
      <c r="B26" s="85" t="s">
        <v>40</v>
      </c>
      <c r="C26" s="31" t="s">
        <v>49</v>
      </c>
      <c r="D26" s="33">
        <f>E26+F26</f>
        <v>497498.03921568627</v>
      </c>
      <c r="E26" s="33">
        <f>F26/0.51*0.49</f>
        <v>243774.03921568627</v>
      </c>
      <c r="F26" s="33">
        <f>SUM(G26:K26)</f>
        <v>253724</v>
      </c>
      <c r="G26" s="33"/>
      <c r="H26" s="33">
        <v>107714</v>
      </c>
      <c r="I26" s="33"/>
      <c r="J26" s="33">
        <v>146010</v>
      </c>
      <c r="K26" s="34"/>
    </row>
    <row r="27" spans="2:11" ht="12.75">
      <c r="B27" s="85" t="s">
        <v>41</v>
      </c>
      <c r="C27" s="31" t="s">
        <v>50</v>
      </c>
      <c r="D27" s="33">
        <f t="shared" si="0"/>
        <v>1213643.137254902</v>
      </c>
      <c r="E27" s="33">
        <f>F27/0.51*0.49</f>
        <v>594685.1372549019</v>
      </c>
      <c r="F27" s="33">
        <f aca="true" t="shared" si="1" ref="F27:F34">SUM(G27:K27)</f>
        <v>618958</v>
      </c>
      <c r="G27" s="33"/>
      <c r="H27" s="33">
        <v>0</v>
      </c>
      <c r="I27" s="33"/>
      <c r="J27" s="33">
        <v>347590</v>
      </c>
      <c r="K27" s="41">
        <v>271368</v>
      </c>
    </row>
    <row r="28" spans="2:11" ht="12.75">
      <c r="B28" s="85" t="s">
        <v>42</v>
      </c>
      <c r="C28" s="31" t="s">
        <v>51</v>
      </c>
      <c r="D28" s="33">
        <f t="shared" si="0"/>
        <v>368070.5882352941</v>
      </c>
      <c r="E28" s="33">
        <f>F28/0.51*0.49</f>
        <v>180354.5882352941</v>
      </c>
      <c r="F28" s="33">
        <f t="shared" si="1"/>
        <v>187716</v>
      </c>
      <c r="G28" s="33"/>
      <c r="H28" s="33">
        <v>187716</v>
      </c>
      <c r="I28" s="33"/>
      <c r="J28" s="33"/>
      <c r="K28" s="41"/>
    </row>
    <row r="29" spans="2:11" ht="12.75">
      <c r="B29" s="85" t="s">
        <v>43</v>
      </c>
      <c r="C29" s="31" t="s">
        <v>47</v>
      </c>
      <c r="D29" s="33">
        <f t="shared" si="0"/>
        <v>258088.23529411765</v>
      </c>
      <c r="E29" s="33">
        <f>F29/0.51*0.49</f>
        <v>126463.23529411765</v>
      </c>
      <c r="F29" s="33">
        <f t="shared" si="1"/>
        <v>131625</v>
      </c>
      <c r="G29" s="33"/>
      <c r="H29" s="33">
        <v>131625</v>
      </c>
      <c r="I29" s="33"/>
      <c r="J29" s="33"/>
      <c r="K29" s="41"/>
    </row>
    <row r="30" spans="2:11" ht="25.5">
      <c r="B30" s="85" t="s">
        <v>44</v>
      </c>
      <c r="C30" s="31" t="s">
        <v>175</v>
      </c>
      <c r="D30" s="32">
        <f t="shared" si="0"/>
        <v>638990</v>
      </c>
      <c r="E30" s="32">
        <v>299200</v>
      </c>
      <c r="F30" s="33">
        <f t="shared" si="1"/>
        <v>339790</v>
      </c>
      <c r="G30" s="33">
        <v>40000</v>
      </c>
      <c r="H30" s="33"/>
      <c r="I30" s="33">
        <v>299790</v>
      </c>
      <c r="J30" s="33"/>
      <c r="K30" s="34"/>
    </row>
    <row r="31" spans="2:11" ht="38.25">
      <c r="B31" s="85" t="s">
        <v>45</v>
      </c>
      <c r="C31" s="31" t="s">
        <v>52</v>
      </c>
      <c r="D31" s="32">
        <f t="shared" si="0"/>
        <v>509240</v>
      </c>
      <c r="E31" s="32">
        <v>459240</v>
      </c>
      <c r="F31" s="33">
        <f t="shared" si="1"/>
        <v>50000</v>
      </c>
      <c r="G31" s="33">
        <v>50000</v>
      </c>
      <c r="H31" s="33"/>
      <c r="I31" s="33"/>
      <c r="J31" s="33"/>
      <c r="K31" s="34"/>
    </row>
    <row r="32" spans="2:11" ht="18" customHeight="1">
      <c r="B32" s="85" t="s">
        <v>37</v>
      </c>
      <c r="C32" s="31" t="s">
        <v>105</v>
      </c>
      <c r="D32" s="32">
        <f t="shared" si="0"/>
        <v>211559</v>
      </c>
      <c r="E32" s="32">
        <v>191559</v>
      </c>
      <c r="F32" s="33">
        <f t="shared" si="1"/>
        <v>20000</v>
      </c>
      <c r="G32" s="33">
        <v>20000</v>
      </c>
      <c r="H32" s="33"/>
      <c r="I32" s="33"/>
      <c r="J32" s="33"/>
      <c r="K32" s="34"/>
    </row>
    <row r="33" spans="2:11" ht="27.75" customHeight="1">
      <c r="B33" s="86" t="s">
        <v>178</v>
      </c>
      <c r="C33" s="54" t="s">
        <v>176</v>
      </c>
      <c r="D33" s="32">
        <f t="shared" si="0"/>
        <v>161207</v>
      </c>
      <c r="E33" s="68"/>
      <c r="F33" s="33">
        <f t="shared" si="1"/>
        <v>161207</v>
      </c>
      <c r="G33" s="62"/>
      <c r="H33" s="62"/>
      <c r="I33" s="62"/>
      <c r="J33" s="62">
        <v>161207</v>
      </c>
      <c r="K33" s="56"/>
    </row>
    <row r="34" spans="2:11" ht="31.5" customHeight="1" thickBot="1">
      <c r="B34" s="61" t="s">
        <v>179</v>
      </c>
      <c r="C34" s="54" t="s">
        <v>167</v>
      </c>
      <c r="D34" s="32">
        <f t="shared" si="0"/>
        <v>139333</v>
      </c>
      <c r="E34" s="68"/>
      <c r="F34" s="33">
        <f t="shared" si="1"/>
        <v>139333</v>
      </c>
      <c r="G34" s="62"/>
      <c r="H34" s="62">
        <v>85350</v>
      </c>
      <c r="I34" s="62">
        <v>53983</v>
      </c>
      <c r="J34" s="62"/>
      <c r="K34" s="56"/>
    </row>
    <row r="35" spans="2:11" s="42" customFormat="1" ht="27.75" customHeight="1" thickBot="1">
      <c r="B35" s="104"/>
      <c r="C35" s="110" t="s">
        <v>215</v>
      </c>
      <c r="D35" s="111">
        <f>E35+F35</f>
        <v>4142822</v>
      </c>
      <c r="E35" s="111">
        <f aca="true" t="shared" si="2" ref="E35:K35">SUM(E25:E34)</f>
        <v>2095276</v>
      </c>
      <c r="F35" s="111">
        <f t="shared" si="2"/>
        <v>2047546</v>
      </c>
      <c r="G35" s="111">
        <f t="shared" si="2"/>
        <v>110000</v>
      </c>
      <c r="H35" s="111">
        <f t="shared" si="2"/>
        <v>512405</v>
      </c>
      <c r="I35" s="111">
        <f t="shared" si="2"/>
        <v>353773</v>
      </c>
      <c r="J35" s="111">
        <f t="shared" si="2"/>
        <v>800000</v>
      </c>
      <c r="K35" s="112">
        <f t="shared" si="2"/>
        <v>271368</v>
      </c>
    </row>
    <row r="36" spans="2:11" ht="29.25" customHeight="1">
      <c r="B36" s="87" t="s">
        <v>180</v>
      </c>
      <c r="C36" s="57" t="s">
        <v>26</v>
      </c>
      <c r="D36" s="58"/>
      <c r="E36" s="58"/>
      <c r="F36" s="47"/>
      <c r="G36" s="47"/>
      <c r="H36" s="47"/>
      <c r="I36" s="47"/>
      <c r="J36" s="47"/>
      <c r="K36" s="59"/>
    </row>
    <row r="37" spans="2:11" ht="12.75">
      <c r="B37" s="85" t="s">
        <v>39</v>
      </c>
      <c r="C37" s="31" t="s">
        <v>53</v>
      </c>
      <c r="D37" s="33">
        <f>E37+F37</f>
        <v>133900</v>
      </c>
      <c r="E37" s="33">
        <f>F37/0.51*0.49</f>
        <v>65611</v>
      </c>
      <c r="F37" s="33">
        <f>SUM(G37:J37)</f>
        <v>68289</v>
      </c>
      <c r="G37" s="33"/>
      <c r="H37" s="33">
        <f>68.289*1000</f>
        <v>68289</v>
      </c>
      <c r="I37" s="43"/>
      <c r="J37" s="43"/>
      <c r="K37" s="34"/>
    </row>
    <row r="38" spans="2:11" ht="12.75">
      <c r="B38" s="85" t="s">
        <v>40</v>
      </c>
      <c r="C38" s="31" t="s">
        <v>54</v>
      </c>
      <c r="D38" s="33">
        <f>E38+F38</f>
        <v>254145.0980392157</v>
      </c>
      <c r="E38" s="33">
        <f>F38/0.51*0.49</f>
        <v>124531.09803921569</v>
      </c>
      <c r="F38" s="33">
        <f>SUM(G38:J38)</f>
        <v>129614</v>
      </c>
      <c r="G38" s="33"/>
      <c r="H38" s="33">
        <v>129614</v>
      </c>
      <c r="I38" s="43"/>
      <c r="J38" s="43"/>
      <c r="K38" s="34"/>
    </row>
    <row r="39" spans="2:11" ht="26.25" customHeight="1" thickBot="1">
      <c r="B39" s="86" t="s">
        <v>41</v>
      </c>
      <c r="C39" s="69" t="s">
        <v>168</v>
      </c>
      <c r="D39" s="68">
        <f>E39+F39</f>
        <v>485495</v>
      </c>
      <c r="E39" s="68">
        <v>415495</v>
      </c>
      <c r="F39" s="62">
        <f>SUM(H39:J39)</f>
        <v>70000</v>
      </c>
      <c r="G39" s="50"/>
      <c r="H39" s="62">
        <v>70000</v>
      </c>
      <c r="I39" s="55"/>
      <c r="J39" s="55"/>
      <c r="K39" s="56"/>
    </row>
    <row r="40" spans="2:11" s="42" customFormat="1" ht="27" customHeight="1" thickBot="1">
      <c r="B40" s="104"/>
      <c r="C40" s="110" t="s">
        <v>31</v>
      </c>
      <c r="D40" s="111">
        <f>E40+F40</f>
        <v>873540.0980392157</v>
      </c>
      <c r="E40" s="111">
        <f>SUM(E37:E39)</f>
        <v>605637.0980392157</v>
      </c>
      <c r="F40" s="111">
        <f>SUM(F37:F39)</f>
        <v>267903</v>
      </c>
      <c r="G40" s="111">
        <v>0</v>
      </c>
      <c r="H40" s="111">
        <f>SUM(H37:H39)</f>
        <v>267903</v>
      </c>
      <c r="I40" s="111">
        <v>0</v>
      </c>
      <c r="J40" s="111">
        <v>0</v>
      </c>
      <c r="K40" s="112">
        <v>0</v>
      </c>
    </row>
    <row r="41" spans="2:11" ht="29.25" customHeight="1">
      <c r="B41" s="87" t="s">
        <v>181</v>
      </c>
      <c r="C41" s="57" t="s">
        <v>27</v>
      </c>
      <c r="D41" s="60"/>
      <c r="E41" s="60"/>
      <c r="F41" s="47"/>
      <c r="G41" s="47"/>
      <c r="H41" s="47"/>
      <c r="I41" s="47"/>
      <c r="J41" s="101"/>
      <c r="K41" s="59"/>
    </row>
    <row r="42" spans="2:11" ht="14.25" customHeight="1">
      <c r="B42" s="85" t="s">
        <v>39</v>
      </c>
      <c r="C42" s="31" t="s">
        <v>55</v>
      </c>
      <c r="D42" s="33">
        <f>E42+F42</f>
        <v>268105.88235294115</v>
      </c>
      <c r="E42" s="33">
        <f>F42/0.51*0.49</f>
        <v>131371.88235294115</v>
      </c>
      <c r="F42" s="33">
        <f>SUM(G42:K42)</f>
        <v>136734</v>
      </c>
      <c r="G42" s="33"/>
      <c r="H42" s="48">
        <v>136734</v>
      </c>
      <c r="I42" s="49"/>
      <c r="J42" s="3"/>
      <c r="K42" s="34"/>
    </row>
    <row r="43" spans="2:11" ht="12.75">
      <c r="B43" s="85" t="s">
        <v>40</v>
      </c>
      <c r="C43" s="31" t="s">
        <v>57</v>
      </c>
      <c r="D43" s="33">
        <f>E43+F43</f>
        <v>44705.882352941175</v>
      </c>
      <c r="E43" s="33">
        <f aca="true" t="shared" si="3" ref="E43:E56">F43/0.51*0.49</f>
        <v>21905.882352941175</v>
      </c>
      <c r="F43" s="33">
        <f aca="true" t="shared" si="4" ref="F43:F56">SUM(G43:K43)</f>
        <v>22800</v>
      </c>
      <c r="G43" s="33"/>
      <c r="H43" s="48">
        <v>22800</v>
      </c>
      <c r="I43" s="49"/>
      <c r="J43" s="3"/>
      <c r="K43" s="34"/>
    </row>
    <row r="44" spans="2:11" ht="12.75">
      <c r="B44" s="85" t="s">
        <v>41</v>
      </c>
      <c r="C44" s="31" t="s">
        <v>58</v>
      </c>
      <c r="D44" s="33">
        <f aca="true" t="shared" si="5" ref="D44:D56">E44+F44</f>
        <v>297450.98039215687</v>
      </c>
      <c r="E44" s="33">
        <f t="shared" si="3"/>
        <v>145750.98039215687</v>
      </c>
      <c r="F44" s="33">
        <f t="shared" si="4"/>
        <v>151700</v>
      </c>
      <c r="G44" s="33"/>
      <c r="H44" s="49">
        <v>151700</v>
      </c>
      <c r="I44" s="49"/>
      <c r="J44" s="3"/>
      <c r="K44" s="34"/>
    </row>
    <row r="45" spans="2:11" ht="12.75">
      <c r="B45" s="85" t="s">
        <v>42</v>
      </c>
      <c r="C45" s="31" t="s">
        <v>59</v>
      </c>
      <c r="D45" s="33">
        <f t="shared" si="5"/>
        <v>23137.254901960783</v>
      </c>
      <c r="E45" s="33">
        <f t="shared" si="3"/>
        <v>11337.254901960783</v>
      </c>
      <c r="F45" s="33">
        <f t="shared" si="4"/>
        <v>11800</v>
      </c>
      <c r="G45" s="33"/>
      <c r="H45" s="33">
        <v>11800</v>
      </c>
      <c r="I45" s="33"/>
      <c r="J45" s="3"/>
      <c r="K45" s="34"/>
    </row>
    <row r="46" spans="2:11" ht="12.75">
      <c r="B46" s="85" t="s">
        <v>43</v>
      </c>
      <c r="C46" s="31" t="s">
        <v>60</v>
      </c>
      <c r="D46" s="33">
        <f t="shared" si="5"/>
        <v>196078.431372549</v>
      </c>
      <c r="E46" s="33">
        <f t="shared" si="3"/>
        <v>96078.431372549</v>
      </c>
      <c r="F46" s="33">
        <f t="shared" si="4"/>
        <v>100000</v>
      </c>
      <c r="G46" s="33"/>
      <c r="H46" s="33"/>
      <c r="I46" s="33"/>
      <c r="J46" s="3">
        <v>100000</v>
      </c>
      <c r="K46" s="34"/>
    </row>
    <row r="47" spans="2:11" ht="12.75">
      <c r="B47" s="85" t="s">
        <v>44</v>
      </c>
      <c r="C47" s="31" t="s">
        <v>61</v>
      </c>
      <c r="D47" s="33"/>
      <c r="E47" s="33"/>
      <c r="F47" s="33"/>
      <c r="G47" s="33"/>
      <c r="H47" s="33"/>
      <c r="I47" s="33"/>
      <c r="J47" s="3"/>
      <c r="K47" s="34"/>
    </row>
    <row r="48" spans="2:11" ht="12.75">
      <c r="B48" s="85" t="s">
        <v>45</v>
      </c>
      <c r="C48" s="31" t="s">
        <v>62</v>
      </c>
      <c r="D48" s="33"/>
      <c r="E48" s="33"/>
      <c r="F48" s="33"/>
      <c r="G48" s="33"/>
      <c r="H48" s="33"/>
      <c r="I48" s="33"/>
      <c r="J48" s="3"/>
      <c r="K48" s="34"/>
    </row>
    <row r="49" spans="2:11" ht="12.75">
      <c r="B49" s="85" t="s">
        <v>37</v>
      </c>
      <c r="C49" s="31" t="s">
        <v>63</v>
      </c>
      <c r="D49" s="33"/>
      <c r="E49" s="33"/>
      <c r="F49" s="33"/>
      <c r="G49" s="33"/>
      <c r="H49" s="33"/>
      <c r="I49" s="33"/>
      <c r="J49" s="3"/>
      <c r="K49" s="34"/>
    </row>
    <row r="50" spans="2:11" ht="12.75">
      <c r="B50" s="85" t="s">
        <v>178</v>
      </c>
      <c r="C50" s="31" t="s">
        <v>64</v>
      </c>
      <c r="D50" s="33"/>
      <c r="E50" s="33"/>
      <c r="F50" s="33"/>
      <c r="G50" s="33"/>
      <c r="H50" s="33"/>
      <c r="I50" s="33"/>
      <c r="J50" s="3"/>
      <c r="K50" s="34"/>
    </row>
    <row r="51" spans="2:11" ht="12.75">
      <c r="B51" s="85" t="s">
        <v>179</v>
      </c>
      <c r="C51" s="31" t="s">
        <v>65</v>
      </c>
      <c r="D51" s="33"/>
      <c r="E51" s="33"/>
      <c r="F51" s="33"/>
      <c r="G51" s="33"/>
      <c r="H51" s="33"/>
      <c r="I51" s="33"/>
      <c r="J51" s="3"/>
      <c r="K51" s="34"/>
    </row>
    <row r="52" spans="2:11" ht="12.75">
      <c r="B52" s="85" t="s">
        <v>182</v>
      </c>
      <c r="C52" s="31" t="s">
        <v>66</v>
      </c>
      <c r="D52" s="33">
        <f t="shared" si="5"/>
        <v>183176.4705882353</v>
      </c>
      <c r="E52" s="33">
        <f t="shared" si="3"/>
        <v>89756.4705882353</v>
      </c>
      <c r="F52" s="33">
        <f t="shared" si="4"/>
        <v>93420</v>
      </c>
      <c r="G52" s="33"/>
      <c r="H52" s="33"/>
      <c r="I52" s="33"/>
      <c r="J52" s="3"/>
      <c r="K52" s="41">
        <f>174420-81000</f>
        <v>93420</v>
      </c>
    </row>
    <row r="53" spans="2:11" ht="12.75">
      <c r="B53" s="85" t="s">
        <v>183</v>
      </c>
      <c r="C53" s="31" t="s">
        <v>67</v>
      </c>
      <c r="D53" s="33">
        <f t="shared" si="5"/>
        <v>102600</v>
      </c>
      <c r="E53" s="33">
        <f t="shared" si="3"/>
        <v>50274</v>
      </c>
      <c r="F53" s="33">
        <f t="shared" si="4"/>
        <v>52326</v>
      </c>
      <c r="G53" s="33"/>
      <c r="H53" s="33"/>
      <c r="I53" s="33"/>
      <c r="J53" s="3"/>
      <c r="K53" s="41">
        <v>52326</v>
      </c>
    </row>
    <row r="54" spans="2:11" ht="12.75" customHeight="1">
      <c r="B54" s="85" t="s">
        <v>184</v>
      </c>
      <c r="C54" s="31" t="s">
        <v>68</v>
      </c>
      <c r="D54" s="33">
        <f t="shared" si="5"/>
        <v>88919.60784313726</v>
      </c>
      <c r="E54" s="33">
        <f t="shared" si="3"/>
        <v>43570.60784313726</v>
      </c>
      <c r="F54" s="33">
        <f t="shared" si="4"/>
        <v>45349</v>
      </c>
      <c r="G54" s="33"/>
      <c r="H54" s="33"/>
      <c r="I54" s="33"/>
      <c r="J54" s="3"/>
      <c r="K54" s="41">
        <v>45349</v>
      </c>
    </row>
    <row r="55" spans="2:11" ht="12.75">
      <c r="B55" s="85" t="s">
        <v>185</v>
      </c>
      <c r="C55" s="31" t="s">
        <v>69</v>
      </c>
      <c r="D55" s="33">
        <f t="shared" si="5"/>
        <v>116000</v>
      </c>
      <c r="E55" s="33">
        <f t="shared" si="3"/>
        <v>56840</v>
      </c>
      <c r="F55" s="33">
        <f t="shared" si="4"/>
        <v>59160</v>
      </c>
      <c r="G55" s="33"/>
      <c r="H55" s="33"/>
      <c r="I55" s="33"/>
      <c r="J55" s="3"/>
      <c r="K55" s="41">
        <v>59160</v>
      </c>
    </row>
    <row r="56" spans="2:11" ht="13.5" thickBot="1">
      <c r="B56" s="86" t="s">
        <v>186</v>
      </c>
      <c r="C56" s="54" t="s">
        <v>70</v>
      </c>
      <c r="D56" s="62">
        <f t="shared" si="5"/>
        <v>21600</v>
      </c>
      <c r="E56" s="62">
        <f t="shared" si="3"/>
        <v>10584</v>
      </c>
      <c r="F56" s="62">
        <f t="shared" si="4"/>
        <v>11016</v>
      </c>
      <c r="G56" s="62"/>
      <c r="H56" s="62"/>
      <c r="I56" s="62"/>
      <c r="J56" s="3"/>
      <c r="K56" s="63">
        <v>11016</v>
      </c>
    </row>
    <row r="57" spans="2:11" s="42" customFormat="1" ht="30.75" customHeight="1" thickBot="1">
      <c r="B57" s="104"/>
      <c r="C57" s="110" t="s">
        <v>33</v>
      </c>
      <c r="D57" s="111">
        <f>E57+F57</f>
        <v>1341774.5098039214</v>
      </c>
      <c r="E57" s="111">
        <f>SUM(E42:E56)</f>
        <v>657469.5098039214</v>
      </c>
      <c r="F57" s="111">
        <f aca="true" t="shared" si="6" ref="F57:K57">SUM(F42:F56)</f>
        <v>684305</v>
      </c>
      <c r="G57" s="111">
        <f t="shared" si="6"/>
        <v>0</v>
      </c>
      <c r="H57" s="111">
        <f t="shared" si="6"/>
        <v>323034</v>
      </c>
      <c r="I57" s="111">
        <f>SUM(I42:I56)</f>
        <v>0</v>
      </c>
      <c r="J57" s="111">
        <f>SUM(J42:J56)</f>
        <v>100000</v>
      </c>
      <c r="K57" s="112">
        <f t="shared" si="6"/>
        <v>261271</v>
      </c>
    </row>
    <row r="58" spans="2:11" ht="24" customHeight="1">
      <c r="B58" s="87" t="s">
        <v>187</v>
      </c>
      <c r="C58" s="57" t="s">
        <v>32</v>
      </c>
      <c r="D58" s="60"/>
      <c r="E58" s="60"/>
      <c r="F58" s="47"/>
      <c r="G58" s="47"/>
      <c r="H58" s="47"/>
      <c r="I58" s="47"/>
      <c r="J58" s="47"/>
      <c r="K58" s="59"/>
    </row>
    <row r="59" spans="2:11" ht="12.75">
      <c r="B59" s="85" t="s">
        <v>39</v>
      </c>
      <c r="C59" s="31" t="s">
        <v>71</v>
      </c>
      <c r="D59" s="33">
        <f>E59+F59</f>
        <v>70900</v>
      </c>
      <c r="E59" s="33">
        <f>F59/0.51*0.49</f>
        <v>34741</v>
      </c>
      <c r="F59" s="33">
        <f>SUM(G59:K59)</f>
        <v>36159</v>
      </c>
      <c r="G59" s="33"/>
      <c r="H59" s="33">
        <v>24669</v>
      </c>
      <c r="I59" s="33"/>
      <c r="J59" s="33">
        <v>11490</v>
      </c>
      <c r="K59" s="41"/>
    </row>
    <row r="60" spans="2:11" ht="12.75">
      <c r="B60" s="85" t="s">
        <v>40</v>
      </c>
      <c r="C60" s="31" t="s">
        <v>72</v>
      </c>
      <c r="D60" s="33">
        <f aca="true" t="shared" si="7" ref="D60:D78">E60+F60</f>
        <v>144601.96078431373</v>
      </c>
      <c r="E60" s="33">
        <f>F60/0.51*0.49</f>
        <v>70854.96078431373</v>
      </c>
      <c r="F60" s="33">
        <f>SUM(G60:K60)</f>
        <v>73747</v>
      </c>
      <c r="G60" s="33"/>
      <c r="H60" s="33">
        <v>29050</v>
      </c>
      <c r="I60" s="33"/>
      <c r="J60" s="33">
        <v>44697</v>
      </c>
      <c r="K60" s="41"/>
    </row>
    <row r="61" spans="2:11" ht="12.75">
      <c r="B61" s="85" t="s">
        <v>41</v>
      </c>
      <c r="C61" s="31" t="s">
        <v>73</v>
      </c>
      <c r="D61" s="33">
        <f t="shared" si="7"/>
        <v>264915.6862745098</v>
      </c>
      <c r="E61" s="33">
        <f>F61/0.51*0.49</f>
        <v>129808.6862745098</v>
      </c>
      <c r="F61" s="33">
        <f>SUM(G61:K61)</f>
        <v>135107</v>
      </c>
      <c r="G61" s="33"/>
      <c r="H61" s="33">
        <v>31616</v>
      </c>
      <c r="I61" s="33"/>
      <c r="J61" s="33">
        <v>103491</v>
      </c>
      <c r="K61" s="41"/>
    </row>
    <row r="62" spans="2:11" ht="12.75">
      <c r="B62" s="85" t="s">
        <v>42</v>
      </c>
      <c r="C62" s="31" t="s">
        <v>74</v>
      </c>
      <c r="D62" s="33">
        <f t="shared" si="7"/>
        <v>344009.8039215686</v>
      </c>
      <c r="E62" s="33">
        <f>F62/0.51*0.49</f>
        <v>168564.80392156861</v>
      </c>
      <c r="F62" s="33">
        <f>SUM(G62:K62)</f>
        <v>175445</v>
      </c>
      <c r="G62" s="33"/>
      <c r="H62" s="33"/>
      <c r="I62" s="33"/>
      <c r="J62" s="33"/>
      <c r="K62" s="41">
        <v>175445</v>
      </c>
    </row>
    <row r="63" spans="2:11" ht="12.75">
      <c r="B63" s="85" t="s">
        <v>43</v>
      </c>
      <c r="C63" s="31" t="s">
        <v>75</v>
      </c>
      <c r="D63" s="33">
        <f t="shared" si="7"/>
        <v>196800</v>
      </c>
      <c r="E63" s="33">
        <f>F63/0.51*0.49</f>
        <v>96432</v>
      </c>
      <c r="F63" s="33">
        <f>SUM(G63:K63)</f>
        <v>100368</v>
      </c>
      <c r="G63" s="33"/>
      <c r="H63" s="33"/>
      <c r="I63" s="33"/>
      <c r="J63" s="33"/>
      <c r="K63" s="41">
        <v>100368</v>
      </c>
    </row>
    <row r="64" spans="2:11" ht="12.75">
      <c r="B64" s="85" t="s">
        <v>44</v>
      </c>
      <c r="C64" s="31" t="s">
        <v>77</v>
      </c>
      <c r="D64" s="33">
        <f t="shared" si="7"/>
        <v>0</v>
      </c>
      <c r="E64" s="33">
        <f aca="true" t="shared" si="8" ref="E64:E75">F64/0.51*0.49</f>
        <v>0</v>
      </c>
      <c r="F64" s="33">
        <f aca="true" t="shared" si="9" ref="F64:F78">SUM(G64:K64)</f>
        <v>0</v>
      </c>
      <c r="G64" s="33"/>
      <c r="H64" s="33"/>
      <c r="I64" s="33"/>
      <c r="J64" s="33"/>
      <c r="K64" s="41"/>
    </row>
    <row r="65" spans="2:11" ht="12.75">
      <c r="B65" s="85" t="s">
        <v>45</v>
      </c>
      <c r="C65" s="31" t="s">
        <v>78</v>
      </c>
      <c r="D65" s="33">
        <f t="shared" si="7"/>
        <v>184686.27450980392</v>
      </c>
      <c r="E65" s="33">
        <f t="shared" si="8"/>
        <v>90496.27450980392</v>
      </c>
      <c r="F65" s="33">
        <f t="shared" si="9"/>
        <v>94190</v>
      </c>
      <c r="G65" s="33"/>
      <c r="H65" s="33"/>
      <c r="I65" s="33"/>
      <c r="J65" s="33">
        <v>57470</v>
      </c>
      <c r="K65" s="41">
        <v>36720</v>
      </c>
    </row>
    <row r="66" spans="2:11" ht="12.75">
      <c r="B66" s="85" t="s">
        <v>37</v>
      </c>
      <c r="C66" s="31" t="s">
        <v>79</v>
      </c>
      <c r="D66" s="33">
        <f t="shared" si="7"/>
        <v>100319.60784313726</v>
      </c>
      <c r="E66" s="33">
        <f t="shared" si="8"/>
        <v>49156.60784313726</v>
      </c>
      <c r="F66" s="33">
        <f t="shared" si="9"/>
        <v>51163</v>
      </c>
      <c r="G66" s="33"/>
      <c r="H66" s="33"/>
      <c r="I66" s="33"/>
      <c r="J66" s="33"/>
      <c r="K66" s="41">
        <v>51163</v>
      </c>
    </row>
    <row r="67" spans="2:11" ht="12.75">
      <c r="B67" s="85" t="s">
        <v>178</v>
      </c>
      <c r="C67" s="31" t="s">
        <v>80</v>
      </c>
      <c r="D67" s="33">
        <f t="shared" si="7"/>
        <v>0</v>
      </c>
      <c r="E67" s="33">
        <f t="shared" si="8"/>
        <v>0</v>
      </c>
      <c r="F67" s="33">
        <f t="shared" si="9"/>
        <v>0</v>
      </c>
      <c r="G67" s="33"/>
      <c r="H67" s="33"/>
      <c r="I67" s="33"/>
      <c r="J67" s="33"/>
      <c r="K67" s="41"/>
    </row>
    <row r="68" spans="2:11" ht="12.75">
      <c r="B68" s="85" t="s">
        <v>179</v>
      </c>
      <c r="C68" s="31" t="s">
        <v>81</v>
      </c>
      <c r="D68" s="33">
        <f t="shared" si="7"/>
        <v>340800</v>
      </c>
      <c r="E68" s="33">
        <f t="shared" si="8"/>
        <v>166992</v>
      </c>
      <c r="F68" s="33">
        <f t="shared" si="9"/>
        <v>173808</v>
      </c>
      <c r="G68" s="33"/>
      <c r="H68" s="33"/>
      <c r="I68" s="33"/>
      <c r="J68" s="33"/>
      <c r="K68" s="41">
        <v>173808</v>
      </c>
    </row>
    <row r="69" spans="2:11" ht="12.75">
      <c r="B69" s="85" t="s">
        <v>182</v>
      </c>
      <c r="C69" s="31" t="s">
        <v>82</v>
      </c>
      <c r="D69" s="33">
        <f t="shared" si="7"/>
        <v>33333.333333333336</v>
      </c>
      <c r="E69" s="33">
        <f t="shared" si="8"/>
        <v>16333.333333333334</v>
      </c>
      <c r="F69" s="33">
        <f t="shared" si="9"/>
        <v>17000</v>
      </c>
      <c r="G69" s="33"/>
      <c r="H69" s="33">
        <v>17000</v>
      </c>
      <c r="I69" s="33"/>
      <c r="J69" s="33"/>
      <c r="K69" s="41"/>
    </row>
    <row r="70" spans="2:11" ht="13.5" customHeight="1">
      <c r="B70" s="85" t="s">
        <v>183</v>
      </c>
      <c r="C70" s="31" t="s">
        <v>83</v>
      </c>
      <c r="D70" s="33">
        <f t="shared" si="7"/>
        <v>145568.6274509804</v>
      </c>
      <c r="E70" s="33">
        <f t="shared" si="8"/>
        <v>71328.62745098039</v>
      </c>
      <c r="F70" s="33">
        <f t="shared" si="9"/>
        <v>74240</v>
      </c>
      <c r="G70" s="33"/>
      <c r="H70" s="33">
        <f>114240-40000</f>
        <v>74240</v>
      </c>
      <c r="I70" s="33"/>
      <c r="J70" s="33"/>
      <c r="K70" s="41"/>
    </row>
    <row r="71" spans="2:11" ht="12.75">
      <c r="B71" s="85" t="s">
        <v>184</v>
      </c>
      <c r="C71" s="31" t="s">
        <v>84</v>
      </c>
      <c r="D71" s="33">
        <f t="shared" si="7"/>
        <v>311560.7843137255</v>
      </c>
      <c r="E71" s="33">
        <f t="shared" si="8"/>
        <v>152664.78431372548</v>
      </c>
      <c r="F71" s="33">
        <f t="shared" si="9"/>
        <v>158896</v>
      </c>
      <c r="G71" s="33"/>
      <c r="H71" s="33">
        <v>158896</v>
      </c>
      <c r="I71" s="33"/>
      <c r="J71" s="33"/>
      <c r="K71" s="41"/>
    </row>
    <row r="72" spans="2:11" ht="12.75">
      <c r="B72" s="85" t="s">
        <v>185</v>
      </c>
      <c r="C72" s="31" t="s">
        <v>85</v>
      </c>
      <c r="D72" s="33">
        <f t="shared" si="7"/>
        <v>145192.1568627451</v>
      </c>
      <c r="E72" s="33">
        <f t="shared" si="8"/>
        <v>71144.15686274509</v>
      </c>
      <c r="F72" s="33">
        <f t="shared" si="9"/>
        <v>74048</v>
      </c>
      <c r="G72" s="33"/>
      <c r="H72" s="33">
        <v>74048</v>
      </c>
      <c r="I72" s="33"/>
      <c r="J72" s="33"/>
      <c r="K72" s="41"/>
    </row>
    <row r="73" spans="2:11" ht="12.75">
      <c r="B73" s="85" t="s">
        <v>186</v>
      </c>
      <c r="C73" s="31" t="s">
        <v>86</v>
      </c>
      <c r="D73" s="33">
        <f t="shared" si="7"/>
        <v>116392.15686274509</v>
      </c>
      <c r="E73" s="33">
        <f t="shared" si="8"/>
        <v>57032.15686274509</v>
      </c>
      <c r="F73" s="33">
        <f t="shared" si="9"/>
        <v>59360</v>
      </c>
      <c r="G73" s="33"/>
      <c r="H73" s="33">
        <v>59360</v>
      </c>
      <c r="I73" s="33"/>
      <c r="J73" s="33"/>
      <c r="K73" s="41"/>
    </row>
    <row r="74" spans="2:11" ht="13.5" customHeight="1">
      <c r="B74" s="85" t="s">
        <v>188</v>
      </c>
      <c r="C74" s="31" t="s">
        <v>87</v>
      </c>
      <c r="D74" s="33">
        <f t="shared" si="7"/>
        <v>19200</v>
      </c>
      <c r="E74" s="33">
        <f t="shared" si="8"/>
        <v>9408</v>
      </c>
      <c r="F74" s="33">
        <f t="shared" si="9"/>
        <v>9792</v>
      </c>
      <c r="G74" s="33"/>
      <c r="H74" s="33">
        <v>9792</v>
      </c>
      <c r="I74" s="33"/>
      <c r="J74" s="33"/>
      <c r="K74" s="41"/>
    </row>
    <row r="75" spans="2:11" ht="13.5" customHeight="1">
      <c r="B75" s="85" t="s">
        <v>189</v>
      </c>
      <c r="C75" s="31" t="s">
        <v>89</v>
      </c>
      <c r="D75" s="33">
        <f t="shared" si="7"/>
        <v>156862.74509803922</v>
      </c>
      <c r="E75" s="33">
        <f t="shared" si="8"/>
        <v>76862.74509803922</v>
      </c>
      <c r="F75" s="33">
        <f t="shared" si="9"/>
        <v>80000</v>
      </c>
      <c r="G75" s="33"/>
      <c r="H75" s="33">
        <v>80000</v>
      </c>
      <c r="I75" s="33"/>
      <c r="J75" s="33"/>
      <c r="K75" s="41"/>
    </row>
    <row r="76" spans="2:11" ht="14.25" customHeight="1">
      <c r="B76" s="85" t="s">
        <v>190</v>
      </c>
      <c r="C76" s="31" t="s">
        <v>169</v>
      </c>
      <c r="D76" s="33">
        <f t="shared" si="7"/>
        <v>21353</v>
      </c>
      <c r="E76" s="33"/>
      <c r="F76" s="33">
        <f t="shared" si="9"/>
        <v>21353</v>
      </c>
      <c r="G76" s="33"/>
      <c r="H76" s="33"/>
      <c r="I76" s="33"/>
      <c r="J76" s="33">
        <v>21353</v>
      </c>
      <c r="K76" s="41"/>
    </row>
    <row r="77" spans="2:11" ht="12.75">
      <c r="B77" s="85" t="s">
        <v>191</v>
      </c>
      <c r="C77" s="54" t="s">
        <v>170</v>
      </c>
      <c r="D77" s="33">
        <f t="shared" si="7"/>
        <v>86903</v>
      </c>
      <c r="E77" s="62"/>
      <c r="F77" s="33">
        <f t="shared" si="9"/>
        <v>86903</v>
      </c>
      <c r="G77" s="62"/>
      <c r="H77" s="62"/>
      <c r="I77" s="62"/>
      <c r="J77" s="62">
        <v>86903</v>
      </c>
      <c r="K77" s="63"/>
    </row>
    <row r="78" spans="2:11" ht="26.25" thickBot="1">
      <c r="B78" s="86" t="s">
        <v>192</v>
      </c>
      <c r="C78" s="54" t="s">
        <v>214</v>
      </c>
      <c r="D78" s="33">
        <f t="shared" si="7"/>
        <v>247833</v>
      </c>
      <c r="E78" s="62"/>
      <c r="F78" s="33">
        <f t="shared" si="9"/>
        <v>247833</v>
      </c>
      <c r="G78" s="62"/>
      <c r="H78" s="62"/>
      <c r="I78" s="62"/>
      <c r="J78" s="62">
        <v>247833</v>
      </c>
      <c r="K78" s="63"/>
    </row>
    <row r="79" spans="2:11" s="42" customFormat="1" ht="27" customHeight="1" thickBot="1">
      <c r="B79" s="104"/>
      <c r="C79" s="110" t="s">
        <v>29</v>
      </c>
      <c r="D79" s="111">
        <f>E79+F79</f>
        <v>2931232.137254902</v>
      </c>
      <c r="E79" s="111">
        <f aca="true" t="shared" si="10" ref="E79:K79">SUM(E59:E78)</f>
        <v>1261820.137254902</v>
      </c>
      <c r="F79" s="111">
        <f t="shared" si="10"/>
        <v>1669412</v>
      </c>
      <c r="G79" s="111">
        <f t="shared" si="10"/>
        <v>0</v>
      </c>
      <c r="H79" s="111">
        <f t="shared" si="10"/>
        <v>558671</v>
      </c>
      <c r="I79" s="111">
        <f t="shared" si="10"/>
        <v>0</v>
      </c>
      <c r="J79" s="111">
        <f t="shared" si="10"/>
        <v>573237</v>
      </c>
      <c r="K79" s="112">
        <f t="shared" si="10"/>
        <v>537504</v>
      </c>
    </row>
    <row r="80" spans="2:11" ht="31.5" customHeight="1">
      <c r="B80" s="87" t="s">
        <v>193</v>
      </c>
      <c r="C80" s="57" t="s">
        <v>30</v>
      </c>
      <c r="D80" s="60"/>
      <c r="E80" s="60"/>
      <c r="F80" s="47"/>
      <c r="G80" s="47"/>
      <c r="H80" s="47"/>
      <c r="I80" s="47"/>
      <c r="J80" s="47"/>
      <c r="K80" s="59"/>
    </row>
    <row r="81" spans="2:11" ht="18" customHeight="1">
      <c r="B81" s="85" t="s">
        <v>39</v>
      </c>
      <c r="C81" s="31" t="s">
        <v>46</v>
      </c>
      <c r="D81" s="33">
        <f aca="true" t="shared" si="11" ref="D81:D87">E81+F81</f>
        <v>352335.29411764705</v>
      </c>
      <c r="E81" s="33">
        <f>F81/0.51*0.49</f>
        <v>172644.29411764705</v>
      </c>
      <c r="F81" s="33">
        <f>SUM(G81:K81)</f>
        <v>179691</v>
      </c>
      <c r="G81" s="33"/>
      <c r="H81" s="33">
        <v>109691</v>
      </c>
      <c r="I81" s="33"/>
      <c r="J81" s="33">
        <v>70000</v>
      </c>
      <c r="K81" s="41"/>
    </row>
    <row r="82" spans="2:11" ht="25.5">
      <c r="B82" s="85" t="s">
        <v>40</v>
      </c>
      <c r="C82" s="31" t="s">
        <v>90</v>
      </c>
      <c r="D82" s="33">
        <f t="shared" si="11"/>
        <v>71929.41176470587</v>
      </c>
      <c r="E82" s="33">
        <f>F82/0.51*0.49</f>
        <v>35245.41176470588</v>
      </c>
      <c r="F82" s="33">
        <f>SUM(G82:K82)</f>
        <v>36684</v>
      </c>
      <c r="G82" s="33"/>
      <c r="H82" s="33">
        <v>36684</v>
      </c>
      <c r="I82" s="33"/>
      <c r="J82" s="33"/>
      <c r="K82" s="41"/>
    </row>
    <row r="83" spans="2:11" ht="12.75">
      <c r="B83" s="85" t="s">
        <v>41</v>
      </c>
      <c r="C83" s="31" t="s">
        <v>91</v>
      </c>
      <c r="D83" s="33">
        <f t="shared" si="11"/>
        <v>99815.6862745098</v>
      </c>
      <c r="E83" s="33">
        <f>F83/0.51*0.49</f>
        <v>48909.686274509804</v>
      </c>
      <c r="F83" s="33">
        <f>SUM(G83:K83)</f>
        <v>50906</v>
      </c>
      <c r="G83" s="33"/>
      <c r="H83" s="33"/>
      <c r="I83" s="33"/>
      <c r="J83" s="33">
        <v>50906</v>
      </c>
      <c r="K83" s="41"/>
    </row>
    <row r="84" spans="2:11" ht="12.75">
      <c r="B84" s="85" t="s">
        <v>42</v>
      </c>
      <c r="C84" s="31" t="s">
        <v>92</v>
      </c>
      <c r="D84" s="33">
        <f t="shared" si="11"/>
        <v>45098.03921568627</v>
      </c>
      <c r="E84" s="33">
        <f>F84/0.51*0.49</f>
        <v>22098.039215686273</v>
      </c>
      <c r="F84" s="33">
        <f>SUM(G84:K84)</f>
        <v>23000</v>
      </c>
      <c r="G84" s="33"/>
      <c r="H84" s="33"/>
      <c r="I84" s="33">
        <v>23000</v>
      </c>
      <c r="J84" s="33"/>
      <c r="K84" s="41"/>
    </row>
    <row r="85" spans="2:11" ht="13.5" thickBot="1">
      <c r="B85" s="86" t="s">
        <v>43</v>
      </c>
      <c r="C85" s="54" t="s">
        <v>93</v>
      </c>
      <c r="D85" s="33">
        <f t="shared" si="11"/>
        <v>0</v>
      </c>
      <c r="E85" s="62"/>
      <c r="F85" s="33">
        <f>SUM(G85:K85)</f>
        <v>0</v>
      </c>
      <c r="G85" s="62"/>
      <c r="H85" s="62"/>
      <c r="I85" s="62"/>
      <c r="J85" s="62"/>
      <c r="K85" s="63"/>
    </row>
    <row r="86" spans="2:11" s="42" customFormat="1" ht="27" customHeight="1" thickBot="1">
      <c r="B86" s="78"/>
      <c r="C86" s="110" t="s">
        <v>34</v>
      </c>
      <c r="D86" s="111">
        <f t="shared" si="11"/>
        <v>569178.4313725489</v>
      </c>
      <c r="E86" s="111">
        <f>SUM(E81:E85)</f>
        <v>278897.431372549</v>
      </c>
      <c r="F86" s="111">
        <f>SUM(F81:F85)</f>
        <v>290281</v>
      </c>
      <c r="G86" s="111">
        <v>0</v>
      </c>
      <c r="H86" s="111">
        <f>SUM(H81:H85)</f>
        <v>146375</v>
      </c>
      <c r="I86" s="111">
        <f>SUM(I81:I85)</f>
        <v>23000</v>
      </c>
      <c r="J86" s="111">
        <f>SUM(J81:J85)</f>
        <v>120906</v>
      </c>
      <c r="K86" s="112">
        <v>0</v>
      </c>
    </row>
    <row r="87" spans="2:11" ht="39" thickBot="1">
      <c r="B87" s="78"/>
      <c r="C87" s="110" t="s">
        <v>166</v>
      </c>
      <c r="D87" s="111">
        <f t="shared" si="11"/>
        <v>9858547.176470589</v>
      </c>
      <c r="E87" s="111">
        <f>E35+E40+E57+E79+E86</f>
        <v>4899100.176470588</v>
      </c>
      <c r="F87" s="111">
        <f aca="true" t="shared" si="12" ref="F87:K87">F35+F40+F57+F79+F86</f>
        <v>4959447</v>
      </c>
      <c r="G87" s="111">
        <f t="shared" si="12"/>
        <v>110000</v>
      </c>
      <c r="H87" s="111">
        <f t="shared" si="12"/>
        <v>1808388</v>
      </c>
      <c r="I87" s="111">
        <f t="shared" si="12"/>
        <v>376773</v>
      </c>
      <c r="J87" s="111">
        <f t="shared" si="12"/>
        <v>1594143</v>
      </c>
      <c r="K87" s="112">
        <f t="shared" si="12"/>
        <v>1070143</v>
      </c>
    </row>
    <row r="88" ht="12.75">
      <c r="K88" s="19" t="s">
        <v>211</v>
      </c>
    </row>
  </sheetData>
  <sheetProtection/>
  <mergeCells count="8">
    <mergeCell ref="G12:I12"/>
    <mergeCell ref="B19:J19"/>
    <mergeCell ref="B20:J20"/>
    <mergeCell ref="B22:B23"/>
    <mergeCell ref="C22:C23"/>
    <mergeCell ref="D22:D23"/>
    <mergeCell ref="E22:E23"/>
    <mergeCell ref="F22:K22"/>
  </mergeCells>
  <printOptions/>
  <pageMargins left="0.5511811023622047" right="0" top="0.7874015748031497" bottom="0.5905511811023623" header="0" footer="0"/>
  <pageSetup firstPageNumber="3" useFirstPageNumber="1" orientation="portrait" paperSize="9" scale="85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253"/>
  <sheetViews>
    <sheetView zoomScale="90" zoomScaleNormal="90" zoomScalePageLayoutView="0" workbookViewId="0" topLeftCell="A15">
      <pane xSplit="3" ySplit="17" topLeftCell="D199" activePane="bottomRight" state="frozen"/>
      <selection pane="topLeft" activeCell="A15" sqref="A15"/>
      <selection pane="topRight" activeCell="D15" sqref="D15"/>
      <selection pane="bottomLeft" activeCell="A18" sqref="A18"/>
      <selection pane="bottomRight" activeCell="W28" sqref="W28"/>
    </sheetView>
  </sheetViews>
  <sheetFormatPr defaultColWidth="9.140625" defaultRowHeight="12.75"/>
  <cols>
    <col min="1" max="1" width="0.71875" style="0" customWidth="1"/>
    <col min="2" max="2" width="6.7109375" style="0" customWidth="1"/>
    <col min="3" max="3" width="30.8515625" style="0" customWidth="1"/>
    <col min="4" max="4" width="11.57421875" style="0" customWidth="1"/>
    <col min="5" max="5" width="12.140625" style="0" customWidth="1"/>
    <col min="6" max="6" width="11.00390625" style="0" customWidth="1"/>
    <col min="7" max="7" width="11.140625" style="0" customWidth="1"/>
    <col min="8" max="8" width="10.57421875" style="0" customWidth="1"/>
    <col min="9" max="9" width="10.00390625" style="42" customWidth="1"/>
    <col min="10" max="10" width="10.421875" style="0" customWidth="1"/>
    <col min="11" max="11" width="11.00390625" style="0" customWidth="1"/>
    <col min="12" max="12" width="11.57421875" style="0" hidden="1" customWidth="1"/>
    <col min="13" max="13" width="10.140625" style="0" hidden="1" customWidth="1"/>
    <col min="14" max="14" width="0" style="0" hidden="1" customWidth="1"/>
    <col min="15" max="18" width="9.140625" style="0" hidden="1" customWidth="1"/>
    <col min="19" max="20" width="9.57421875" style="0" bestFit="1" customWidth="1"/>
  </cols>
  <sheetData>
    <row r="1" spans="7:10" ht="12.75">
      <c r="G1" s="1"/>
      <c r="H1" s="1"/>
      <c r="I1" s="50"/>
      <c r="J1" s="1"/>
    </row>
    <row r="2" spans="7:10" ht="12.75">
      <c r="G2" s="1"/>
      <c r="H2" s="1"/>
      <c r="I2" s="50"/>
      <c r="J2" s="1"/>
    </row>
    <row r="3" spans="7:10" ht="12.75">
      <c r="G3" s="1"/>
      <c r="H3" s="1"/>
      <c r="I3" s="50"/>
      <c r="J3" s="1"/>
    </row>
    <row r="4" spans="7:10" ht="12.75">
      <c r="G4" s="1"/>
      <c r="H4" s="1"/>
      <c r="I4" s="50"/>
      <c r="J4" s="1"/>
    </row>
    <row r="5" spans="7:10" ht="12.75">
      <c r="G5" s="1"/>
      <c r="H5" s="1"/>
      <c r="I5" s="50"/>
      <c r="J5" s="1"/>
    </row>
    <row r="6" spans="7:10" ht="12.75">
      <c r="G6" s="1"/>
      <c r="H6" s="1"/>
      <c r="I6" s="50"/>
      <c r="J6" s="1"/>
    </row>
    <row r="7" spans="7:10" ht="12.75">
      <c r="G7" s="1"/>
      <c r="H7" s="1"/>
      <c r="I7" s="50"/>
      <c r="J7" s="1"/>
    </row>
    <row r="8" spans="7:10" ht="12.75" hidden="1">
      <c r="G8" s="1"/>
      <c r="H8" s="1"/>
      <c r="I8" s="50"/>
      <c r="J8" s="1"/>
    </row>
    <row r="9" spans="7:10" ht="12.75" hidden="1">
      <c r="G9" s="1"/>
      <c r="H9" s="1"/>
      <c r="I9" s="50"/>
      <c r="J9" s="1"/>
    </row>
    <row r="10" spans="7:10" ht="12.75" hidden="1">
      <c r="G10" s="1"/>
      <c r="H10" s="1"/>
      <c r="I10" s="50"/>
      <c r="J10" s="1"/>
    </row>
    <row r="11" spans="7:9" ht="12.75" hidden="1">
      <c r="G11" s="1"/>
      <c r="H11" s="1"/>
      <c r="I11" s="50"/>
    </row>
    <row r="13" spans="2:10" ht="12.75">
      <c r="B13" s="133"/>
      <c r="C13" s="149"/>
      <c r="D13" s="149"/>
      <c r="E13" s="149"/>
      <c r="F13" s="149"/>
      <c r="G13" s="149"/>
      <c r="H13" s="149"/>
      <c r="I13" s="149"/>
      <c r="J13" s="149"/>
    </row>
    <row r="14" spans="2:11" ht="27.75" customHeight="1">
      <c r="B14" s="146"/>
      <c r="C14" s="146"/>
      <c r="D14" s="146"/>
      <c r="E14" s="146"/>
      <c r="F14" s="146"/>
      <c r="G14" s="146"/>
      <c r="H14" s="146"/>
      <c r="I14" s="146"/>
      <c r="J14" s="146"/>
      <c r="K14" s="1"/>
    </row>
    <row r="15" spans="2:11" ht="16.5" customHeight="1">
      <c r="B15" s="107"/>
      <c r="C15" s="107"/>
      <c r="D15" s="107"/>
      <c r="E15" s="107"/>
      <c r="F15" s="107"/>
      <c r="G15" s="145" t="s">
        <v>6</v>
      </c>
      <c r="H15" s="145"/>
      <c r="I15" s="115"/>
      <c r="J15" s="107"/>
      <c r="K15" s="1"/>
    </row>
    <row r="16" spans="2:11" ht="16.5" customHeight="1">
      <c r="B16" s="107"/>
      <c r="C16" s="107"/>
      <c r="D16" s="107"/>
      <c r="E16" s="107"/>
      <c r="F16" s="107"/>
      <c r="G16" s="116" t="s">
        <v>207</v>
      </c>
      <c r="H16" s="115"/>
      <c r="I16" s="115"/>
      <c r="J16" s="107"/>
      <c r="K16" s="1"/>
    </row>
    <row r="17" spans="2:11" ht="16.5" customHeight="1">
      <c r="B17" s="107"/>
      <c r="C17" s="107"/>
      <c r="D17" s="107"/>
      <c r="E17" s="107"/>
      <c r="F17" s="107"/>
      <c r="G17" s="116" t="s">
        <v>208</v>
      </c>
      <c r="H17" s="115"/>
      <c r="I17" s="115"/>
      <c r="J17" s="107"/>
      <c r="K17" s="1"/>
    </row>
    <row r="18" spans="2:11" ht="16.5" customHeight="1">
      <c r="B18" s="107"/>
      <c r="C18" s="107"/>
      <c r="D18" s="107"/>
      <c r="E18" s="107"/>
      <c r="F18" s="107"/>
      <c r="G18" s="116" t="s">
        <v>209</v>
      </c>
      <c r="H18" s="115"/>
      <c r="I18" s="115"/>
      <c r="J18" s="107"/>
      <c r="K18" s="1"/>
    </row>
    <row r="19" spans="2:11" ht="16.5" customHeight="1">
      <c r="B19" s="107"/>
      <c r="C19" s="107"/>
      <c r="D19" s="107"/>
      <c r="E19" s="107"/>
      <c r="F19" s="107"/>
      <c r="G19" s="116" t="s">
        <v>221</v>
      </c>
      <c r="H19" s="115"/>
      <c r="I19" s="115"/>
      <c r="J19" s="107"/>
      <c r="K19" s="1"/>
    </row>
    <row r="20" spans="2:11" ht="12.75" customHeight="1">
      <c r="B20" s="107"/>
      <c r="C20" s="107"/>
      <c r="D20" s="107"/>
      <c r="E20" s="107"/>
      <c r="F20" s="107"/>
      <c r="G20" s="115"/>
      <c r="H20" s="115"/>
      <c r="I20" s="115"/>
      <c r="J20" s="107"/>
      <c r="K20" s="1"/>
    </row>
    <row r="21" spans="2:11" ht="12.75" customHeight="1">
      <c r="B21" s="107"/>
      <c r="C21" s="107"/>
      <c r="D21" s="107"/>
      <c r="E21" s="107"/>
      <c r="F21" s="107"/>
      <c r="G21" s="116" t="s">
        <v>212</v>
      </c>
      <c r="H21" s="115"/>
      <c r="I21" s="115"/>
      <c r="J21" s="107"/>
      <c r="K21" s="1"/>
    </row>
    <row r="22" spans="2:11" ht="12.75" customHeight="1">
      <c r="B22" s="107"/>
      <c r="C22" s="107"/>
      <c r="D22" s="107"/>
      <c r="E22" s="107"/>
      <c r="F22" s="107"/>
      <c r="G22" s="116" t="s">
        <v>8</v>
      </c>
      <c r="H22" s="115"/>
      <c r="I22" s="115"/>
      <c r="J22" s="107"/>
      <c r="K22" s="1"/>
    </row>
    <row r="23" spans="2:11" ht="12.75" customHeight="1">
      <c r="B23" s="107"/>
      <c r="C23" s="107"/>
      <c r="D23" s="107"/>
      <c r="E23" s="107"/>
      <c r="F23" s="107"/>
      <c r="G23" s="116" t="s">
        <v>9</v>
      </c>
      <c r="H23" s="115"/>
      <c r="I23" s="115"/>
      <c r="J23" s="107"/>
      <c r="K23" s="1"/>
    </row>
    <row r="24" spans="2:11" ht="12.75" customHeight="1">
      <c r="B24" s="107"/>
      <c r="C24" s="107"/>
      <c r="D24" s="107"/>
      <c r="E24" s="107"/>
      <c r="F24" s="107"/>
      <c r="G24" s="116" t="s">
        <v>209</v>
      </c>
      <c r="H24" s="115"/>
      <c r="I24" s="115"/>
      <c r="J24" s="107"/>
      <c r="K24" s="1"/>
    </row>
    <row r="25" spans="2:11" ht="12.75" customHeight="1">
      <c r="B25" s="107"/>
      <c r="C25" s="107"/>
      <c r="D25" s="107"/>
      <c r="E25" s="107"/>
      <c r="F25" s="107"/>
      <c r="G25" s="116" t="s">
        <v>174</v>
      </c>
      <c r="H25" s="115"/>
      <c r="I25" s="115"/>
      <c r="J25" s="107"/>
      <c r="K25" s="1"/>
    </row>
    <row r="26" spans="2:11" ht="12.75" customHeight="1">
      <c r="B26" s="107"/>
      <c r="C26" s="107"/>
      <c r="D26" s="107"/>
      <c r="E26" s="107"/>
      <c r="F26" s="107"/>
      <c r="G26" s="116"/>
      <c r="H26" s="115"/>
      <c r="I26" s="115"/>
      <c r="J26" s="107"/>
      <c r="K26" s="1"/>
    </row>
    <row r="27" spans="2:11" ht="12.75" customHeight="1">
      <c r="B27" s="107"/>
      <c r="C27" s="146"/>
      <c r="D27" s="146"/>
      <c r="E27" s="146"/>
      <c r="F27" s="146"/>
      <c r="G27" s="146"/>
      <c r="H27" s="146"/>
      <c r="I27" s="115"/>
      <c r="J27" s="107"/>
      <c r="K27" s="1"/>
    </row>
    <row r="28" spans="2:11" ht="42" customHeight="1">
      <c r="B28" s="107"/>
      <c r="C28" s="146" t="s">
        <v>216</v>
      </c>
      <c r="D28" s="146"/>
      <c r="E28" s="146"/>
      <c r="F28" s="146"/>
      <c r="G28" s="146"/>
      <c r="H28" s="146"/>
      <c r="I28" s="146"/>
      <c r="J28" s="107"/>
      <c r="K28" s="1"/>
    </row>
    <row r="29" spans="2:31" ht="15.75" customHeight="1" thickBot="1">
      <c r="B29" s="1"/>
      <c r="C29" s="1"/>
      <c r="D29" s="1"/>
      <c r="E29" s="1"/>
      <c r="F29" s="1"/>
      <c r="G29" s="1" t="s">
        <v>7</v>
      </c>
      <c r="H29" s="1"/>
      <c r="I29" s="50"/>
      <c r="J29" s="1"/>
      <c r="K29" s="1"/>
      <c r="AE29" s="105" t="s">
        <v>204</v>
      </c>
    </row>
    <row r="30" spans="2:11" ht="13.5" customHeight="1">
      <c r="B30" s="150" t="s">
        <v>0</v>
      </c>
      <c r="C30" s="152" t="s">
        <v>3</v>
      </c>
      <c r="D30" s="152" t="s">
        <v>5</v>
      </c>
      <c r="E30" s="152" t="s">
        <v>12</v>
      </c>
      <c r="F30" s="142" t="s">
        <v>4</v>
      </c>
      <c r="G30" s="143"/>
      <c r="H30" s="143"/>
      <c r="I30" s="143"/>
      <c r="J30" s="143"/>
      <c r="K30" s="144"/>
    </row>
    <row r="31" spans="2:11" ht="69" customHeight="1" thickBot="1">
      <c r="B31" s="151"/>
      <c r="C31" s="153"/>
      <c r="D31" s="153"/>
      <c r="E31" s="153"/>
      <c r="F31" s="35" t="s">
        <v>2</v>
      </c>
      <c r="G31" s="35">
        <v>2018</v>
      </c>
      <c r="H31" s="36">
        <v>2019</v>
      </c>
      <c r="I31" s="36">
        <v>2020</v>
      </c>
      <c r="J31" s="36">
        <v>2021</v>
      </c>
      <c r="K31" s="37">
        <v>2022</v>
      </c>
    </row>
    <row r="32" spans="2:11" ht="12.75">
      <c r="B32" s="88" t="s">
        <v>177</v>
      </c>
      <c r="C32" s="20" t="s">
        <v>19</v>
      </c>
      <c r="D32" s="20"/>
      <c r="E32" s="20"/>
      <c r="F32" s="38"/>
      <c r="G32" s="38"/>
      <c r="H32" s="38"/>
      <c r="I32" s="38"/>
      <c r="J32" s="38"/>
      <c r="K32" s="39"/>
    </row>
    <row r="33" spans="2:11" ht="51">
      <c r="B33" s="89" t="s">
        <v>39</v>
      </c>
      <c r="C33" s="2" t="s">
        <v>94</v>
      </c>
      <c r="D33" s="4">
        <f>E33+F33</f>
        <v>957536</v>
      </c>
      <c r="E33" s="3">
        <v>932470</v>
      </c>
      <c r="F33" s="33">
        <f>SUM(G33:K33)</f>
        <v>25066</v>
      </c>
      <c r="G33" s="33"/>
      <c r="H33" s="33">
        <v>25066</v>
      </c>
      <c r="I33" s="33"/>
      <c r="J33" s="33"/>
      <c r="K33" s="41"/>
    </row>
    <row r="34" spans="2:11" ht="24.75" customHeight="1">
      <c r="B34" s="89" t="s">
        <v>40</v>
      </c>
      <c r="C34" s="2" t="s">
        <v>95</v>
      </c>
      <c r="D34" s="4">
        <f>E34+F34</f>
        <v>0</v>
      </c>
      <c r="E34" s="4"/>
      <c r="F34" s="33">
        <f>SUM(G34:K34)</f>
        <v>0</v>
      </c>
      <c r="G34" s="33"/>
      <c r="H34" s="33"/>
      <c r="J34" s="33"/>
      <c r="K34" s="41"/>
    </row>
    <row r="35" spans="2:11" ht="24.75" customHeight="1" thickBot="1">
      <c r="B35" s="90" t="s">
        <v>41</v>
      </c>
      <c r="C35" s="70" t="s">
        <v>96</v>
      </c>
      <c r="D35" s="71">
        <f>E35+F35</f>
        <v>313262</v>
      </c>
      <c r="E35" s="71"/>
      <c r="F35" s="62">
        <f>SUM(G35:K35)</f>
        <v>313262</v>
      </c>
      <c r="G35" s="62"/>
      <c r="H35" s="52"/>
      <c r="I35" s="62"/>
      <c r="J35" s="62">
        <v>313262</v>
      </c>
      <c r="K35" s="63"/>
    </row>
    <row r="36" spans="2:13" s="42" customFormat="1" ht="15.75" customHeight="1" thickBot="1">
      <c r="B36" s="102"/>
      <c r="C36" s="117" t="s">
        <v>20</v>
      </c>
      <c r="D36" s="118">
        <f>E36+F36</f>
        <v>1270798</v>
      </c>
      <c r="E36" s="118">
        <f aca="true" t="shared" si="0" ref="E36:K36">SUM(E33:E35)</f>
        <v>932470</v>
      </c>
      <c r="F36" s="111">
        <f t="shared" si="0"/>
        <v>338328</v>
      </c>
      <c r="G36" s="111">
        <f t="shared" si="0"/>
        <v>0</v>
      </c>
      <c r="H36" s="111">
        <f t="shared" si="0"/>
        <v>25066</v>
      </c>
      <c r="I36" s="111">
        <f t="shared" si="0"/>
        <v>0</v>
      </c>
      <c r="J36" s="111">
        <f t="shared" si="0"/>
        <v>313262</v>
      </c>
      <c r="K36" s="112">
        <f t="shared" si="0"/>
        <v>0</v>
      </c>
      <c r="L36" s="103">
        <f>G36+H36+I36+J36+K36</f>
        <v>338328</v>
      </c>
      <c r="M36" s="103">
        <f>H36+I36+J36+K36</f>
        <v>338328</v>
      </c>
    </row>
    <row r="37" spans="2:11" ht="6" customHeight="1" hidden="1">
      <c r="B37" s="76"/>
      <c r="C37" s="20"/>
      <c r="D37" s="67"/>
      <c r="E37" s="67"/>
      <c r="F37" s="72"/>
      <c r="G37" s="72"/>
      <c r="H37" s="72"/>
      <c r="I37" s="72"/>
      <c r="J37" s="72"/>
      <c r="K37" s="39"/>
    </row>
    <row r="38" spans="2:11" ht="23.25" customHeight="1">
      <c r="B38" s="84" t="s">
        <v>180</v>
      </c>
      <c r="C38" s="8" t="s">
        <v>21</v>
      </c>
      <c r="D38" s="10"/>
      <c r="E38" s="10"/>
      <c r="F38" s="33"/>
      <c r="G38" s="33"/>
      <c r="H38" s="33"/>
      <c r="I38" s="33"/>
      <c r="J38" s="33"/>
      <c r="K38" s="34"/>
    </row>
    <row r="39" spans="2:11" ht="0.75" customHeight="1">
      <c r="B39" s="84"/>
      <c r="C39" s="8"/>
      <c r="D39" s="10"/>
      <c r="E39" s="10"/>
      <c r="F39" s="33"/>
      <c r="G39" s="33"/>
      <c r="H39" s="33"/>
      <c r="I39" s="33"/>
      <c r="J39" s="33"/>
      <c r="K39" s="34"/>
    </row>
    <row r="40" spans="2:11" ht="51">
      <c r="B40" s="84" t="s">
        <v>39</v>
      </c>
      <c r="C40" s="9" t="s">
        <v>97</v>
      </c>
      <c r="D40" s="10">
        <f>E40+F40</f>
        <v>290580</v>
      </c>
      <c r="E40" s="5">
        <v>290580</v>
      </c>
      <c r="F40" s="33"/>
      <c r="G40" s="33"/>
      <c r="H40" s="33"/>
      <c r="I40" s="33"/>
      <c r="J40" s="33"/>
      <c r="K40" s="34"/>
    </row>
    <row r="41" spans="2:11" ht="38.25" customHeight="1" thickBot="1">
      <c r="B41" s="91" t="s">
        <v>40</v>
      </c>
      <c r="C41" s="64" t="s">
        <v>98</v>
      </c>
      <c r="D41" s="65">
        <f>E41+F41</f>
        <v>319000</v>
      </c>
      <c r="E41" s="65">
        <v>319000</v>
      </c>
      <c r="F41" s="62"/>
      <c r="G41" s="62"/>
      <c r="H41" s="62"/>
      <c r="I41" s="62"/>
      <c r="J41" s="62"/>
      <c r="K41" s="56"/>
    </row>
    <row r="42" spans="2:13" ht="13.5" customHeight="1" thickBot="1">
      <c r="B42" s="119"/>
      <c r="C42" s="120" t="s">
        <v>22</v>
      </c>
      <c r="D42" s="121">
        <f>E42+F42</f>
        <v>609580</v>
      </c>
      <c r="E42" s="121">
        <f aca="true" t="shared" si="1" ref="E42:K42">SUM(E40:E41)</f>
        <v>609580</v>
      </c>
      <c r="F42" s="118">
        <f t="shared" si="1"/>
        <v>0</v>
      </c>
      <c r="G42" s="118">
        <f t="shared" si="1"/>
        <v>0</v>
      </c>
      <c r="H42" s="118">
        <f t="shared" si="1"/>
        <v>0</v>
      </c>
      <c r="I42" s="118">
        <f t="shared" si="1"/>
        <v>0</v>
      </c>
      <c r="J42" s="118">
        <f t="shared" si="1"/>
        <v>0</v>
      </c>
      <c r="K42" s="122">
        <f t="shared" si="1"/>
        <v>0</v>
      </c>
      <c r="L42" s="24">
        <f>G42+H42+I42+J42+K42</f>
        <v>0</v>
      </c>
      <c r="M42" s="24">
        <f>H42+I42+J42+K42</f>
        <v>0</v>
      </c>
    </row>
    <row r="43" spans="2:11" ht="13.5" customHeight="1">
      <c r="B43" s="84" t="s">
        <v>181</v>
      </c>
      <c r="C43" s="9" t="s">
        <v>23</v>
      </c>
      <c r="D43" s="10"/>
      <c r="E43" s="10"/>
      <c r="F43" s="33"/>
      <c r="G43" s="33"/>
      <c r="H43" s="33"/>
      <c r="I43" s="33"/>
      <c r="J43" s="33"/>
      <c r="K43" s="34"/>
    </row>
    <row r="44" spans="2:20" ht="39" customHeight="1">
      <c r="B44" s="84" t="s">
        <v>39</v>
      </c>
      <c r="C44" s="12" t="s">
        <v>99</v>
      </c>
      <c r="D44" s="10">
        <f>E44+F44</f>
        <v>288000</v>
      </c>
      <c r="E44" s="10">
        <v>255000</v>
      </c>
      <c r="F44" s="33">
        <f>SUM(G44:J44)</f>
        <v>33000</v>
      </c>
      <c r="G44" s="33">
        <v>33000</v>
      </c>
      <c r="H44" s="33"/>
      <c r="I44" s="33"/>
      <c r="J44" s="33"/>
      <c r="K44" s="34"/>
      <c r="T44" s="33"/>
    </row>
    <row r="45" spans="2:11" ht="13.5" thickBot="1">
      <c r="B45" s="84" t="s">
        <v>40</v>
      </c>
      <c r="C45" s="9" t="s">
        <v>100</v>
      </c>
      <c r="D45" s="10">
        <v>3642299</v>
      </c>
      <c r="E45" s="10">
        <v>3435000</v>
      </c>
      <c r="F45" s="33">
        <v>177299</v>
      </c>
      <c r="G45" s="33">
        <v>177299</v>
      </c>
      <c r="H45" s="33"/>
      <c r="I45" s="33"/>
      <c r="J45" s="33"/>
      <c r="K45" s="41"/>
    </row>
    <row r="46" spans="2:13" ht="12.75" customHeight="1" thickBot="1">
      <c r="B46" s="119"/>
      <c r="C46" s="123" t="s">
        <v>24</v>
      </c>
      <c r="D46" s="121">
        <f>E46+F46</f>
        <v>3900299</v>
      </c>
      <c r="E46" s="124">
        <f aca="true" t="shared" si="2" ref="E46:J46">SUM(E44:E45)</f>
        <v>3690000</v>
      </c>
      <c r="F46" s="111">
        <f t="shared" si="2"/>
        <v>210299</v>
      </c>
      <c r="G46" s="111">
        <f t="shared" si="2"/>
        <v>210299</v>
      </c>
      <c r="H46" s="111">
        <f t="shared" si="2"/>
        <v>0</v>
      </c>
      <c r="I46" s="111">
        <f t="shared" si="2"/>
        <v>0</v>
      </c>
      <c r="J46" s="111">
        <f t="shared" si="2"/>
        <v>0</v>
      </c>
      <c r="K46" s="125">
        <v>0</v>
      </c>
      <c r="L46" s="24">
        <f>G46+H46+I46+J46+K46</f>
        <v>210299</v>
      </c>
      <c r="M46" s="24">
        <f>H46+I46+J46+K46</f>
        <v>0</v>
      </c>
    </row>
    <row r="47" spans="2:11" ht="30.75" customHeight="1">
      <c r="B47" s="84" t="s">
        <v>187</v>
      </c>
      <c r="C47" s="9" t="s">
        <v>25</v>
      </c>
      <c r="D47" s="10"/>
      <c r="E47" s="10"/>
      <c r="F47" s="44"/>
      <c r="G47" s="44"/>
      <c r="H47" s="43"/>
      <c r="I47" s="43"/>
      <c r="J47" s="43"/>
      <c r="K47" s="34"/>
    </row>
    <row r="48" spans="2:20" ht="15.75" customHeight="1">
      <c r="B48" s="84" t="s">
        <v>39</v>
      </c>
      <c r="C48" s="9" t="s">
        <v>101</v>
      </c>
      <c r="D48" s="10">
        <f>E48+F48</f>
        <v>2534441.176470588</v>
      </c>
      <c r="E48" s="10">
        <f>F48/0.51*0.49</f>
        <v>1241876.1764705882</v>
      </c>
      <c r="F48" s="33">
        <f>SUM(G48:K48)</f>
        <v>1292565</v>
      </c>
      <c r="G48" s="33">
        <v>450000</v>
      </c>
      <c r="H48" s="33"/>
      <c r="I48" s="33">
        <v>374459</v>
      </c>
      <c r="J48" s="33">
        <v>234052</v>
      </c>
      <c r="K48" s="41">
        <v>234054</v>
      </c>
      <c r="T48" s="24"/>
    </row>
    <row r="49" spans="2:20" s="81" customFormat="1" ht="54" customHeight="1">
      <c r="B49" s="92"/>
      <c r="C49" s="12" t="s">
        <v>217</v>
      </c>
      <c r="D49" s="10">
        <f aca="true" t="shared" si="3" ref="D49:D73">E49+F49</f>
        <v>400000</v>
      </c>
      <c r="E49" s="79"/>
      <c r="F49" s="33">
        <f aca="true" t="shared" si="4" ref="F49:F73">SUM(G49:K49)</f>
        <v>400000</v>
      </c>
      <c r="G49" s="45"/>
      <c r="H49" s="45">
        <v>400000</v>
      </c>
      <c r="I49" s="45"/>
      <c r="J49" s="45"/>
      <c r="K49" s="80"/>
      <c r="T49" s="24"/>
    </row>
    <row r="50" spans="2:20" ht="12.75">
      <c r="B50" s="93" t="s">
        <v>40</v>
      </c>
      <c r="C50" s="9" t="s">
        <v>102</v>
      </c>
      <c r="D50" s="10">
        <f t="shared" si="3"/>
        <v>176100</v>
      </c>
      <c r="E50" s="10"/>
      <c r="F50" s="33">
        <f t="shared" si="4"/>
        <v>176100</v>
      </c>
      <c r="G50" s="33">
        <v>68900</v>
      </c>
      <c r="H50" s="33"/>
      <c r="I50" s="33">
        <v>52200</v>
      </c>
      <c r="J50" s="33">
        <v>55000</v>
      </c>
      <c r="K50" s="41"/>
      <c r="T50" s="24"/>
    </row>
    <row r="51" spans="2:20" ht="45.75" customHeight="1">
      <c r="B51" s="94" t="s">
        <v>194</v>
      </c>
      <c r="C51" s="82" t="s">
        <v>218</v>
      </c>
      <c r="D51" s="10">
        <f t="shared" si="3"/>
        <v>367695</v>
      </c>
      <c r="E51" s="10">
        <v>367391</v>
      </c>
      <c r="F51" s="33">
        <f t="shared" si="4"/>
        <v>304</v>
      </c>
      <c r="G51" s="33"/>
      <c r="H51" s="33">
        <v>304</v>
      </c>
      <c r="I51" s="33"/>
      <c r="J51" s="33"/>
      <c r="K51" s="41"/>
      <c r="T51" s="24"/>
    </row>
    <row r="52" spans="2:20" ht="76.5">
      <c r="B52" s="94" t="s">
        <v>195</v>
      </c>
      <c r="C52" s="9" t="s">
        <v>219</v>
      </c>
      <c r="D52" s="10">
        <f t="shared" si="3"/>
        <v>799850</v>
      </c>
      <c r="E52" s="10">
        <v>799850</v>
      </c>
      <c r="F52" s="33">
        <f t="shared" si="4"/>
        <v>0</v>
      </c>
      <c r="G52" s="33"/>
      <c r="H52" s="33"/>
      <c r="I52" s="33"/>
      <c r="J52" s="33"/>
      <c r="K52" s="34"/>
      <c r="T52" s="24"/>
    </row>
    <row r="53" spans="2:20" ht="12.75">
      <c r="B53" s="84" t="s">
        <v>41</v>
      </c>
      <c r="C53" s="9" t="s">
        <v>47</v>
      </c>
      <c r="D53" s="10">
        <f t="shared" si="3"/>
        <v>336500</v>
      </c>
      <c r="E53" s="10">
        <v>261800</v>
      </c>
      <c r="F53" s="33">
        <f t="shared" si="4"/>
        <v>74700</v>
      </c>
      <c r="G53" s="33">
        <v>54700</v>
      </c>
      <c r="H53" s="33"/>
      <c r="I53" s="33"/>
      <c r="J53" s="5">
        <v>20000</v>
      </c>
      <c r="K53" s="41"/>
      <c r="T53" s="24"/>
    </row>
    <row r="54" spans="2:20" ht="12.75">
      <c r="B54" s="84" t="s">
        <v>42</v>
      </c>
      <c r="C54" s="9" t="s">
        <v>103</v>
      </c>
      <c r="D54" s="10">
        <f t="shared" si="3"/>
        <v>237764.70588235295</v>
      </c>
      <c r="E54" s="10">
        <f>F54/0.51*0.49</f>
        <v>116504.70588235294</v>
      </c>
      <c r="F54" s="33">
        <f t="shared" si="4"/>
        <v>121260</v>
      </c>
      <c r="G54" s="33"/>
      <c r="H54" s="33">
        <v>38963</v>
      </c>
      <c r="I54" s="33">
        <v>42297</v>
      </c>
      <c r="J54" s="33">
        <v>40000</v>
      </c>
      <c r="K54" s="41"/>
      <c r="T54" s="24"/>
    </row>
    <row r="55" spans="2:20" ht="25.5">
      <c r="B55" s="94"/>
      <c r="C55" s="9" t="s">
        <v>104</v>
      </c>
      <c r="D55" s="10">
        <f t="shared" si="3"/>
        <v>190000</v>
      </c>
      <c r="E55" s="10">
        <v>190000</v>
      </c>
      <c r="F55" s="33">
        <f t="shared" si="4"/>
        <v>0</v>
      </c>
      <c r="G55" s="33"/>
      <c r="H55" s="33"/>
      <c r="I55" s="33"/>
      <c r="J55" s="33"/>
      <c r="K55" s="41"/>
      <c r="T55" s="24"/>
    </row>
    <row r="56" spans="2:20" ht="12.75">
      <c r="B56" s="94" t="s">
        <v>43</v>
      </c>
      <c r="C56" s="9" t="s">
        <v>105</v>
      </c>
      <c r="D56" s="10">
        <f t="shared" si="3"/>
        <v>2003054.9019607843</v>
      </c>
      <c r="E56" s="10">
        <f>F56/0.51*0.49</f>
        <v>981496.9019607843</v>
      </c>
      <c r="F56" s="33">
        <f t="shared" si="4"/>
        <v>1021558</v>
      </c>
      <c r="G56" s="33"/>
      <c r="H56" s="33"/>
      <c r="I56" s="33"/>
      <c r="J56" s="5">
        <v>183938</v>
      </c>
      <c r="K56" s="41">
        <f>674240+163380</f>
        <v>837620</v>
      </c>
      <c r="T56" s="24"/>
    </row>
    <row r="57" spans="2:20" ht="84.75" customHeight="1">
      <c r="B57" s="94" t="s">
        <v>194</v>
      </c>
      <c r="C57" s="9" t="s">
        <v>106</v>
      </c>
      <c r="D57" s="10">
        <f t="shared" si="3"/>
        <v>1727033</v>
      </c>
      <c r="E57" s="10">
        <v>1436691</v>
      </c>
      <c r="F57" s="33">
        <f t="shared" si="4"/>
        <v>290342</v>
      </c>
      <c r="G57" s="33">
        <v>142600</v>
      </c>
      <c r="H57" s="33"/>
      <c r="I57" s="33">
        <v>147742</v>
      </c>
      <c r="J57" s="33"/>
      <c r="K57" s="41">
        <v>0</v>
      </c>
      <c r="T57" s="24"/>
    </row>
    <row r="58" spans="2:20" ht="124.5" customHeight="1">
      <c r="B58" s="94" t="s">
        <v>195</v>
      </c>
      <c r="C58" s="108" t="s">
        <v>220</v>
      </c>
      <c r="D58" s="10">
        <f t="shared" si="3"/>
        <v>255000</v>
      </c>
      <c r="E58" s="10">
        <v>255000</v>
      </c>
      <c r="F58" s="33">
        <f t="shared" si="4"/>
        <v>0</v>
      </c>
      <c r="G58" s="33"/>
      <c r="H58" s="33"/>
      <c r="I58" s="33"/>
      <c r="J58" s="33"/>
      <c r="K58" s="41"/>
      <c r="T58" s="24"/>
    </row>
    <row r="59" spans="2:20" ht="25.5" customHeight="1">
      <c r="B59" s="94" t="s">
        <v>196</v>
      </c>
      <c r="C59" s="9" t="s">
        <v>107</v>
      </c>
      <c r="D59" s="10">
        <f t="shared" si="3"/>
        <v>150600</v>
      </c>
      <c r="E59" s="10"/>
      <c r="F59" s="33">
        <f t="shared" si="4"/>
        <v>150600</v>
      </c>
      <c r="G59" s="33"/>
      <c r="H59" s="33">
        <v>150600</v>
      </c>
      <c r="I59" s="33"/>
      <c r="J59" s="33"/>
      <c r="K59" s="41"/>
      <c r="T59" s="24"/>
    </row>
    <row r="60" spans="2:20" ht="12.75">
      <c r="B60" s="84" t="s">
        <v>44</v>
      </c>
      <c r="C60" s="9" t="s">
        <v>108</v>
      </c>
      <c r="D60" s="10">
        <f t="shared" si="3"/>
        <v>199843.13725490196</v>
      </c>
      <c r="E60" s="10">
        <f>F60/0.51*0.49</f>
        <v>97923.13725490196</v>
      </c>
      <c r="F60" s="33">
        <f t="shared" si="4"/>
        <v>101920</v>
      </c>
      <c r="G60" s="33"/>
      <c r="H60" s="33"/>
      <c r="I60" s="33"/>
      <c r="J60" s="33"/>
      <c r="K60" s="41">
        <v>101920</v>
      </c>
      <c r="T60" s="24"/>
    </row>
    <row r="61" spans="2:20" ht="12.75">
      <c r="B61" s="84" t="s">
        <v>45</v>
      </c>
      <c r="C61" s="9" t="s">
        <v>50</v>
      </c>
      <c r="D61" s="10">
        <f t="shared" si="3"/>
        <v>1174869</v>
      </c>
      <c r="E61" s="10">
        <v>518134</v>
      </c>
      <c r="F61" s="33">
        <f t="shared" si="4"/>
        <v>656735</v>
      </c>
      <c r="G61" s="33">
        <v>215200</v>
      </c>
      <c r="H61" s="33">
        <v>231300</v>
      </c>
      <c r="I61" s="33">
        <v>90235</v>
      </c>
      <c r="J61" s="33">
        <v>120000</v>
      </c>
      <c r="K61" s="41"/>
      <c r="T61" s="24"/>
    </row>
    <row r="62" spans="2:20" ht="12.75">
      <c r="B62" s="84" t="s">
        <v>37</v>
      </c>
      <c r="C62" s="9" t="s">
        <v>109</v>
      </c>
      <c r="D62" s="10">
        <f t="shared" si="3"/>
        <v>515431.3725490196</v>
      </c>
      <c r="E62" s="10">
        <f>F62/0.51*0.49</f>
        <v>252561.37254901958</v>
      </c>
      <c r="F62" s="33">
        <f t="shared" si="4"/>
        <v>262870</v>
      </c>
      <c r="G62" s="33"/>
      <c r="H62" s="33">
        <v>100000</v>
      </c>
      <c r="I62" s="33">
        <v>62870</v>
      </c>
      <c r="J62" s="33">
        <v>100000</v>
      </c>
      <c r="K62" s="41"/>
      <c r="T62" s="24"/>
    </row>
    <row r="63" spans="2:20" ht="25.5">
      <c r="B63" s="94" t="s">
        <v>194</v>
      </c>
      <c r="C63" s="9" t="s">
        <v>110</v>
      </c>
      <c r="D63" s="10">
        <f t="shared" si="3"/>
        <v>572500</v>
      </c>
      <c r="E63" s="10">
        <v>501000</v>
      </c>
      <c r="F63" s="33">
        <f t="shared" si="4"/>
        <v>71500</v>
      </c>
      <c r="G63" s="33">
        <v>71500</v>
      </c>
      <c r="H63" s="33"/>
      <c r="I63" s="33"/>
      <c r="J63" s="33"/>
      <c r="K63" s="41"/>
      <c r="T63" s="24"/>
    </row>
    <row r="64" spans="2:20" ht="12.75">
      <c r="B64" s="94" t="s">
        <v>195</v>
      </c>
      <c r="C64" s="9" t="s">
        <v>109</v>
      </c>
      <c r="D64" s="10">
        <f t="shared" si="3"/>
        <v>28500</v>
      </c>
      <c r="E64" s="10"/>
      <c r="F64" s="33">
        <f t="shared" si="4"/>
        <v>28500</v>
      </c>
      <c r="G64" s="33">
        <v>28500</v>
      </c>
      <c r="H64" s="33"/>
      <c r="I64" s="33"/>
      <c r="J64" s="33"/>
      <c r="K64" s="41"/>
      <c r="T64" s="24"/>
    </row>
    <row r="65" spans="2:20" ht="12.75">
      <c r="B65" s="84" t="s">
        <v>178</v>
      </c>
      <c r="C65" s="9" t="s">
        <v>111</v>
      </c>
      <c r="D65" s="10">
        <f t="shared" si="3"/>
        <v>1083441</v>
      </c>
      <c r="E65" s="10">
        <v>785241</v>
      </c>
      <c r="F65" s="33">
        <f t="shared" si="4"/>
        <v>298200</v>
      </c>
      <c r="G65" s="24">
        <v>100100</v>
      </c>
      <c r="H65" s="33">
        <v>88100</v>
      </c>
      <c r="I65" s="33">
        <v>40000</v>
      </c>
      <c r="J65" s="33">
        <v>70000</v>
      </c>
      <c r="K65" s="41"/>
      <c r="T65" s="24"/>
    </row>
    <row r="66" spans="2:20" ht="12.75">
      <c r="B66" s="84" t="s">
        <v>179</v>
      </c>
      <c r="C66" s="9" t="s">
        <v>112</v>
      </c>
      <c r="D66" s="10">
        <f t="shared" si="3"/>
        <v>243900</v>
      </c>
      <c r="E66" s="10"/>
      <c r="F66" s="33">
        <f t="shared" si="4"/>
        <v>243900</v>
      </c>
      <c r="G66" s="33">
        <v>84900</v>
      </c>
      <c r="H66" s="33">
        <v>99000</v>
      </c>
      <c r="I66" s="33"/>
      <c r="J66" s="33">
        <v>60000</v>
      </c>
      <c r="K66" s="41"/>
      <c r="T66" s="24"/>
    </row>
    <row r="67" spans="2:20" ht="12.75">
      <c r="B67" s="84" t="s">
        <v>182</v>
      </c>
      <c r="C67" s="9" t="s">
        <v>51</v>
      </c>
      <c r="D67" s="10">
        <f t="shared" si="3"/>
        <v>908029</v>
      </c>
      <c r="E67" s="10">
        <v>437070</v>
      </c>
      <c r="F67" s="33">
        <f t="shared" si="4"/>
        <v>470959</v>
      </c>
      <c r="G67" s="33">
        <v>46500</v>
      </c>
      <c r="H67" s="33">
        <v>49100</v>
      </c>
      <c r="I67" s="33">
        <v>85791</v>
      </c>
      <c r="J67" s="33">
        <v>140000</v>
      </c>
      <c r="K67" s="41">
        <v>149568</v>
      </c>
      <c r="T67" s="24"/>
    </row>
    <row r="68" spans="2:20" ht="12.75">
      <c r="B68" s="84" t="s">
        <v>183</v>
      </c>
      <c r="C68" s="9" t="s">
        <v>113</v>
      </c>
      <c r="D68" s="10">
        <f t="shared" si="3"/>
        <v>208394</v>
      </c>
      <c r="E68" s="10"/>
      <c r="F68" s="33">
        <f t="shared" si="4"/>
        <v>208394</v>
      </c>
      <c r="G68" s="33">
        <v>62200</v>
      </c>
      <c r="H68" s="33">
        <v>65700</v>
      </c>
      <c r="I68" s="33">
        <v>40494</v>
      </c>
      <c r="J68" s="33">
        <v>40000</v>
      </c>
      <c r="K68" s="41"/>
      <c r="T68" s="24"/>
    </row>
    <row r="69" spans="2:20" ht="12.75">
      <c r="B69" s="84" t="s">
        <v>184</v>
      </c>
      <c r="C69" s="9" t="s">
        <v>38</v>
      </c>
      <c r="D69" s="10">
        <f t="shared" si="3"/>
        <v>191352.94117647057</v>
      </c>
      <c r="E69" s="10">
        <f>F69/0.51*0.49</f>
        <v>93762.94117647057</v>
      </c>
      <c r="F69" s="33">
        <f t="shared" si="4"/>
        <v>97590</v>
      </c>
      <c r="G69" s="33"/>
      <c r="H69" s="33"/>
      <c r="I69" s="33">
        <v>47590</v>
      </c>
      <c r="J69" s="33">
        <v>50000</v>
      </c>
      <c r="K69" s="41"/>
      <c r="T69" s="24"/>
    </row>
    <row r="70" spans="2:20" ht="89.25">
      <c r="B70" s="94"/>
      <c r="C70" s="9" t="s">
        <v>114</v>
      </c>
      <c r="D70" s="10">
        <f t="shared" si="3"/>
        <v>1690440</v>
      </c>
      <c r="E70" s="10">
        <v>1506000</v>
      </c>
      <c r="F70" s="33">
        <f t="shared" si="4"/>
        <v>184440</v>
      </c>
      <c r="G70" s="33">
        <v>89740</v>
      </c>
      <c r="H70" s="33">
        <v>94700</v>
      </c>
      <c r="I70" s="33"/>
      <c r="J70" s="33"/>
      <c r="K70" s="41"/>
      <c r="T70" s="24"/>
    </row>
    <row r="71" spans="2:20" ht="12.75">
      <c r="B71" s="84" t="s">
        <v>185</v>
      </c>
      <c r="C71" s="9" t="s">
        <v>115</v>
      </c>
      <c r="D71" s="10">
        <f t="shared" si="3"/>
        <v>254741</v>
      </c>
      <c r="E71" s="10">
        <v>89353</v>
      </c>
      <c r="F71" s="33">
        <f t="shared" si="4"/>
        <v>165388</v>
      </c>
      <c r="G71" s="33">
        <v>47600</v>
      </c>
      <c r="H71" s="33">
        <v>70000</v>
      </c>
      <c r="I71" s="33">
        <v>22788</v>
      </c>
      <c r="J71" s="33">
        <v>25000</v>
      </c>
      <c r="K71" s="41"/>
      <c r="T71" s="24"/>
    </row>
    <row r="72" spans="2:20" ht="25.5">
      <c r="B72" s="84" t="s">
        <v>186</v>
      </c>
      <c r="C72" s="9" t="s">
        <v>165</v>
      </c>
      <c r="D72" s="10">
        <f t="shared" si="3"/>
        <v>312200</v>
      </c>
      <c r="E72" s="10"/>
      <c r="F72" s="33">
        <f t="shared" si="4"/>
        <v>312200</v>
      </c>
      <c r="G72" s="33">
        <v>103100</v>
      </c>
      <c r="H72" s="33">
        <v>109100</v>
      </c>
      <c r="I72" s="33">
        <v>50000</v>
      </c>
      <c r="J72" s="33">
        <v>50000</v>
      </c>
      <c r="K72" s="41"/>
      <c r="T72" s="24"/>
    </row>
    <row r="73" spans="2:20" ht="13.5" thickBot="1">
      <c r="B73" s="84" t="s">
        <v>188</v>
      </c>
      <c r="C73" s="9" t="s">
        <v>48</v>
      </c>
      <c r="D73" s="10">
        <f t="shared" si="3"/>
        <v>1673973</v>
      </c>
      <c r="E73" s="10">
        <v>741865</v>
      </c>
      <c r="F73" s="33">
        <f t="shared" si="4"/>
        <v>932108</v>
      </c>
      <c r="G73" s="62">
        <v>217500</v>
      </c>
      <c r="H73" s="33">
        <v>229800</v>
      </c>
      <c r="I73" s="33">
        <v>160000</v>
      </c>
      <c r="J73" s="33">
        <v>150000</v>
      </c>
      <c r="K73" s="41">
        <v>174808</v>
      </c>
      <c r="T73" s="24"/>
    </row>
    <row r="74" spans="2:20" s="42" customFormat="1" ht="30.75" customHeight="1" thickBot="1">
      <c r="B74" s="126"/>
      <c r="C74" s="110" t="s">
        <v>35</v>
      </c>
      <c r="D74" s="118">
        <f>E74+F74</f>
        <v>18235653.23529412</v>
      </c>
      <c r="E74" s="118">
        <f aca="true" t="shared" si="5" ref="E74:K74">SUM(E48:E73)</f>
        <v>10673520.235294119</v>
      </c>
      <c r="F74" s="111">
        <f t="shared" si="5"/>
        <v>7562133</v>
      </c>
      <c r="G74" s="111">
        <f t="shared" si="5"/>
        <v>1783040</v>
      </c>
      <c r="H74" s="111">
        <f t="shared" si="5"/>
        <v>1726667</v>
      </c>
      <c r="I74" s="111">
        <f t="shared" si="5"/>
        <v>1216466</v>
      </c>
      <c r="J74" s="111">
        <f t="shared" si="5"/>
        <v>1337990</v>
      </c>
      <c r="K74" s="112">
        <f t="shared" si="5"/>
        <v>1497970</v>
      </c>
      <c r="L74" s="103">
        <f>G74+H74+I74+J74+K74</f>
        <v>7562133</v>
      </c>
      <c r="M74" s="103">
        <f>H74+I74+J74+K74</f>
        <v>5779093</v>
      </c>
      <c r="T74" s="103"/>
    </row>
    <row r="75" spans="2:11" ht="33.75" customHeight="1">
      <c r="B75" s="84" t="s">
        <v>193</v>
      </c>
      <c r="C75" s="2" t="s">
        <v>26</v>
      </c>
      <c r="D75" s="4"/>
      <c r="E75" s="4"/>
      <c r="F75" s="43"/>
      <c r="G75" s="33"/>
      <c r="H75" s="43"/>
      <c r="I75" s="43"/>
      <c r="J75" s="43"/>
      <c r="K75" s="34"/>
    </row>
    <row r="76" spans="2:11" ht="38.25">
      <c r="B76" s="84" t="s">
        <v>39</v>
      </c>
      <c r="C76" s="9" t="s">
        <v>160</v>
      </c>
      <c r="D76" s="10">
        <v>839216</v>
      </c>
      <c r="E76" s="10">
        <v>288716</v>
      </c>
      <c r="F76" s="33">
        <v>550500</v>
      </c>
      <c r="G76" s="33">
        <v>250000</v>
      </c>
      <c r="H76" s="33">
        <v>257120</v>
      </c>
      <c r="I76" s="33"/>
      <c r="J76" s="33">
        <v>110500</v>
      </c>
      <c r="K76" s="41">
        <v>90000</v>
      </c>
    </row>
    <row r="77" spans="2:11" ht="12.75">
      <c r="B77" s="84" t="s">
        <v>40</v>
      </c>
      <c r="C77" s="9" t="s">
        <v>116</v>
      </c>
      <c r="D77" s="10">
        <f aca="true" t="shared" si="6" ref="D77:D93">E77+F77</f>
        <v>126078.43137254902</v>
      </c>
      <c r="E77" s="10">
        <f aca="true" t="shared" si="7" ref="E77:E92">F77/0.51*0.49</f>
        <v>61778.43137254902</v>
      </c>
      <c r="F77" s="33">
        <f aca="true" t="shared" si="8" ref="F77:F92">SUM(G77:K77)</f>
        <v>64300</v>
      </c>
      <c r="G77" s="33"/>
      <c r="H77" s="33">
        <v>37000</v>
      </c>
      <c r="I77" s="33"/>
      <c r="J77" s="33">
        <v>13700</v>
      </c>
      <c r="K77" s="41">
        <v>13600</v>
      </c>
    </row>
    <row r="78" spans="2:11" ht="12.75">
      <c r="B78" s="84" t="s">
        <v>41</v>
      </c>
      <c r="C78" s="9" t="s">
        <v>117</v>
      </c>
      <c r="D78" s="10">
        <f t="shared" si="6"/>
        <v>52549.01960784313</v>
      </c>
      <c r="E78" s="10">
        <f t="shared" si="7"/>
        <v>25749.019607843136</v>
      </c>
      <c r="F78" s="33">
        <f t="shared" si="8"/>
        <v>26800</v>
      </c>
      <c r="G78" s="33"/>
      <c r="H78" s="33">
        <v>8900</v>
      </c>
      <c r="I78" s="33"/>
      <c r="J78" s="33">
        <v>8900</v>
      </c>
      <c r="K78" s="41">
        <v>9000</v>
      </c>
    </row>
    <row r="79" spans="2:11" ht="12.75">
      <c r="B79" s="84" t="s">
        <v>42</v>
      </c>
      <c r="C79" s="9" t="s">
        <v>118</v>
      </c>
      <c r="D79" s="10">
        <f t="shared" si="6"/>
        <v>91176.47058823529</v>
      </c>
      <c r="E79" s="10">
        <f t="shared" si="7"/>
        <v>44676.47058823529</v>
      </c>
      <c r="F79" s="33">
        <f t="shared" si="8"/>
        <v>46500</v>
      </c>
      <c r="G79" s="33"/>
      <c r="H79" s="33">
        <v>27900</v>
      </c>
      <c r="I79" s="33"/>
      <c r="J79" s="33">
        <v>9300</v>
      </c>
      <c r="K79" s="41">
        <v>9300</v>
      </c>
    </row>
    <row r="80" spans="2:11" ht="12.75">
      <c r="B80" s="84" t="s">
        <v>43</v>
      </c>
      <c r="C80" s="9" t="s">
        <v>119</v>
      </c>
      <c r="D80" s="10">
        <f t="shared" si="6"/>
        <v>10800</v>
      </c>
      <c r="E80" s="10">
        <f t="shared" si="7"/>
        <v>5292</v>
      </c>
      <c r="F80" s="33">
        <f t="shared" si="8"/>
        <v>5508</v>
      </c>
      <c r="G80" s="33"/>
      <c r="H80" s="33"/>
      <c r="I80" s="33"/>
      <c r="J80" s="33">
        <v>2754</v>
      </c>
      <c r="K80" s="41">
        <v>2754</v>
      </c>
    </row>
    <row r="81" spans="2:11" ht="12.75">
      <c r="B81" s="84" t="s">
        <v>44</v>
      </c>
      <c r="C81" s="9" t="s">
        <v>53</v>
      </c>
      <c r="D81" s="10">
        <f t="shared" si="6"/>
        <v>203333.33333333334</v>
      </c>
      <c r="E81" s="10">
        <f t="shared" si="7"/>
        <v>99633.33333333334</v>
      </c>
      <c r="F81" s="33">
        <f t="shared" si="8"/>
        <v>103700</v>
      </c>
      <c r="G81" s="33"/>
      <c r="H81" s="33">
        <v>64500</v>
      </c>
      <c r="I81" s="33"/>
      <c r="J81" s="33">
        <v>19600</v>
      </c>
      <c r="K81" s="41">
        <v>19600</v>
      </c>
    </row>
    <row r="82" spans="2:11" ht="12.75">
      <c r="B82" s="84" t="s">
        <v>45</v>
      </c>
      <c r="C82" s="9" t="s">
        <v>120</v>
      </c>
      <c r="D82" s="10">
        <f t="shared" si="6"/>
        <v>7058.823529411765</v>
      </c>
      <c r="E82" s="10">
        <f t="shared" si="7"/>
        <v>3458.823529411765</v>
      </c>
      <c r="F82" s="33">
        <f t="shared" si="8"/>
        <v>3600</v>
      </c>
      <c r="G82" s="33"/>
      <c r="H82" s="33"/>
      <c r="I82" s="33"/>
      <c r="J82" s="33">
        <v>1800</v>
      </c>
      <c r="K82" s="41">
        <v>1800</v>
      </c>
    </row>
    <row r="83" spans="2:11" ht="12.75">
      <c r="B83" s="84" t="s">
        <v>37</v>
      </c>
      <c r="C83" s="9" t="s">
        <v>163</v>
      </c>
      <c r="D83" s="10">
        <f>E83+F83+223000+18880</f>
        <v>510470</v>
      </c>
      <c r="E83" s="10">
        <v>245000</v>
      </c>
      <c r="F83" s="33">
        <f t="shared" si="8"/>
        <v>23590</v>
      </c>
      <c r="G83" s="33"/>
      <c r="H83" s="33"/>
      <c r="I83" s="33"/>
      <c r="J83" s="33">
        <v>23590</v>
      </c>
      <c r="K83" s="41"/>
    </row>
    <row r="84" spans="2:11" ht="12.75">
      <c r="B84" s="84" t="s">
        <v>178</v>
      </c>
      <c r="C84" s="9" t="s">
        <v>162</v>
      </c>
      <c r="D84" s="10">
        <f>E84+F84</f>
        <v>799005</v>
      </c>
      <c r="E84" s="10">
        <v>783505</v>
      </c>
      <c r="F84" s="33">
        <f>SUM(G84:K84)</f>
        <v>15500</v>
      </c>
      <c r="G84" s="33"/>
      <c r="H84" s="33"/>
      <c r="I84" s="33"/>
      <c r="J84" s="33">
        <v>7500</v>
      </c>
      <c r="K84" s="41">
        <v>8000</v>
      </c>
    </row>
    <row r="85" spans="2:11" ht="12.75">
      <c r="B85" s="84" t="s">
        <v>179</v>
      </c>
      <c r="C85" s="9" t="s">
        <v>161</v>
      </c>
      <c r="D85" s="10">
        <f t="shared" si="6"/>
        <v>900000</v>
      </c>
      <c r="E85" s="10">
        <v>900000</v>
      </c>
      <c r="F85" s="33"/>
      <c r="G85" s="33"/>
      <c r="H85" s="33">
        <v>4000</v>
      </c>
      <c r="I85" s="33"/>
      <c r="J85" s="33"/>
      <c r="K85" s="41"/>
    </row>
    <row r="86" spans="2:11" ht="12.75">
      <c r="B86" s="84" t="s">
        <v>182</v>
      </c>
      <c r="C86" s="9" t="s">
        <v>121</v>
      </c>
      <c r="D86" s="10">
        <f t="shared" si="6"/>
        <v>91176.47058823529</v>
      </c>
      <c r="E86" s="10">
        <f t="shared" si="7"/>
        <v>44676.47058823529</v>
      </c>
      <c r="F86" s="33">
        <f t="shared" si="8"/>
        <v>46500</v>
      </c>
      <c r="G86" s="33"/>
      <c r="H86" s="33">
        <v>15500</v>
      </c>
      <c r="I86" s="33"/>
      <c r="J86" s="33">
        <v>15400</v>
      </c>
      <c r="K86" s="41">
        <v>15600</v>
      </c>
    </row>
    <row r="87" spans="2:11" ht="12.75">
      <c r="B87" s="84" t="s">
        <v>183</v>
      </c>
      <c r="C87" s="9" t="s">
        <v>122</v>
      </c>
      <c r="D87" s="10">
        <f t="shared" si="6"/>
        <v>30784.313725490196</v>
      </c>
      <c r="E87" s="10">
        <f t="shared" si="7"/>
        <v>15084.313725490196</v>
      </c>
      <c r="F87" s="33">
        <f t="shared" si="8"/>
        <v>15700</v>
      </c>
      <c r="G87" s="33"/>
      <c r="H87" s="33"/>
      <c r="I87" s="33"/>
      <c r="J87" s="33">
        <v>7800</v>
      </c>
      <c r="K87" s="41">
        <v>7900</v>
      </c>
    </row>
    <row r="88" spans="2:11" ht="12.75">
      <c r="B88" s="84" t="s">
        <v>184</v>
      </c>
      <c r="C88" s="9" t="s">
        <v>123</v>
      </c>
      <c r="D88" s="10">
        <f t="shared" si="6"/>
        <v>45490.19607843137</v>
      </c>
      <c r="E88" s="10">
        <f t="shared" si="7"/>
        <v>22290.19607843137</v>
      </c>
      <c r="F88" s="33">
        <f t="shared" si="8"/>
        <v>23200</v>
      </c>
      <c r="G88" s="33"/>
      <c r="H88" s="33"/>
      <c r="I88" s="33"/>
      <c r="J88" s="33">
        <v>11500</v>
      </c>
      <c r="K88" s="41">
        <v>11700</v>
      </c>
    </row>
    <row r="89" spans="2:11" ht="12.75">
      <c r="B89" s="84" t="s">
        <v>185</v>
      </c>
      <c r="C89" s="9" t="s">
        <v>124</v>
      </c>
      <c r="D89" s="10">
        <f t="shared" si="6"/>
        <v>247058.82352941175</v>
      </c>
      <c r="E89" s="10">
        <f t="shared" si="7"/>
        <v>121058.82352941175</v>
      </c>
      <c r="F89" s="33">
        <f t="shared" si="8"/>
        <v>126000</v>
      </c>
      <c r="G89" s="33"/>
      <c r="H89" s="33">
        <v>72000</v>
      </c>
      <c r="I89" s="33"/>
      <c r="J89" s="33">
        <v>26000</v>
      </c>
      <c r="K89" s="41">
        <v>28000</v>
      </c>
    </row>
    <row r="90" spans="2:11" ht="12.75">
      <c r="B90" s="84" t="s">
        <v>186</v>
      </c>
      <c r="C90" s="9" t="s">
        <v>125</v>
      </c>
      <c r="D90" s="10">
        <f t="shared" si="6"/>
        <v>5882.35294117647</v>
      </c>
      <c r="E90" s="10">
        <f t="shared" si="7"/>
        <v>2882.3529411764703</v>
      </c>
      <c r="F90" s="33">
        <f t="shared" si="8"/>
        <v>3000</v>
      </c>
      <c r="G90" s="33" t="s">
        <v>7</v>
      </c>
      <c r="H90" s="33"/>
      <c r="I90" s="33"/>
      <c r="J90" s="33">
        <v>1500</v>
      </c>
      <c r="K90" s="41">
        <v>1500</v>
      </c>
    </row>
    <row r="91" spans="2:11" ht="12.75">
      <c r="B91" s="84" t="s">
        <v>188</v>
      </c>
      <c r="C91" s="9" t="s">
        <v>126</v>
      </c>
      <c r="D91" s="10">
        <f t="shared" si="6"/>
        <v>54509.80392156863</v>
      </c>
      <c r="E91" s="10">
        <f t="shared" si="7"/>
        <v>26709.80392156863</v>
      </c>
      <c r="F91" s="33">
        <f t="shared" si="8"/>
        <v>27800</v>
      </c>
      <c r="G91" s="33"/>
      <c r="H91" s="33">
        <v>9200</v>
      </c>
      <c r="I91" s="33"/>
      <c r="J91" s="33">
        <v>9200</v>
      </c>
      <c r="K91" s="41">
        <v>9400</v>
      </c>
    </row>
    <row r="92" spans="2:11" ht="12.75" customHeight="1" thickBot="1">
      <c r="B92" s="91" t="s">
        <v>189</v>
      </c>
      <c r="C92" s="64" t="s">
        <v>127</v>
      </c>
      <c r="D92" s="65">
        <f t="shared" si="6"/>
        <v>21960.78431372549</v>
      </c>
      <c r="E92" s="65">
        <f t="shared" si="7"/>
        <v>10760.78431372549</v>
      </c>
      <c r="F92" s="62">
        <f t="shared" si="8"/>
        <v>11200</v>
      </c>
      <c r="G92" s="62"/>
      <c r="H92" s="62">
        <v>4000</v>
      </c>
      <c r="I92" s="62"/>
      <c r="J92" s="62">
        <v>3600</v>
      </c>
      <c r="K92" s="63">
        <v>3600</v>
      </c>
    </row>
    <row r="93" spans="2:13" s="42" customFormat="1" ht="43.5" customHeight="1" thickBot="1">
      <c r="B93" s="126"/>
      <c r="C93" s="110" t="s">
        <v>36</v>
      </c>
      <c r="D93" s="118">
        <f t="shared" si="6"/>
        <v>3794669.823529411</v>
      </c>
      <c r="E93" s="111">
        <f aca="true" t="shared" si="9" ref="E93:K93">SUM(E76:E92)</f>
        <v>2701271.823529411</v>
      </c>
      <c r="F93" s="111">
        <f>SUM(F76:F92)</f>
        <v>1093398</v>
      </c>
      <c r="G93" s="111">
        <f t="shared" si="9"/>
        <v>250000</v>
      </c>
      <c r="H93" s="111">
        <f t="shared" si="9"/>
        <v>500120</v>
      </c>
      <c r="I93" s="111">
        <f>SUM(I76:I92)</f>
        <v>0</v>
      </c>
      <c r="J93" s="111">
        <f t="shared" si="9"/>
        <v>272644</v>
      </c>
      <c r="K93" s="112">
        <f t="shared" si="9"/>
        <v>231754</v>
      </c>
      <c r="L93" s="103">
        <f>G93+H93+I93+J93+K93</f>
        <v>1254518</v>
      </c>
      <c r="M93" s="103">
        <f>H93+I93+J93+K93</f>
        <v>1004518</v>
      </c>
    </row>
    <row r="94" spans="2:11" ht="24.75" customHeight="1">
      <c r="B94" s="84" t="s">
        <v>197</v>
      </c>
      <c r="C94" s="2" t="s">
        <v>27</v>
      </c>
      <c r="D94" s="4"/>
      <c r="E94" s="4"/>
      <c r="F94" s="43"/>
      <c r="G94" s="43"/>
      <c r="H94" s="43"/>
      <c r="I94" s="43"/>
      <c r="J94" s="43"/>
      <c r="K94" s="34"/>
    </row>
    <row r="95" spans="2:11" ht="12.75">
      <c r="B95" s="84" t="s">
        <v>39</v>
      </c>
      <c r="C95" s="9" t="s">
        <v>55</v>
      </c>
      <c r="D95" s="10">
        <f aca="true" t="shared" si="10" ref="D95:D106">E95+F95</f>
        <v>470588.23529411765</v>
      </c>
      <c r="E95" s="10">
        <f>F95/0.51*0.49</f>
        <v>230588.23529411765</v>
      </c>
      <c r="F95" s="33">
        <f>SUM(G95:K95)</f>
        <v>240000</v>
      </c>
      <c r="G95" s="33"/>
      <c r="H95" s="33">
        <v>200000</v>
      </c>
      <c r="I95" s="33"/>
      <c r="J95" s="33">
        <v>40000</v>
      </c>
      <c r="K95" s="41"/>
    </row>
    <row r="96" spans="2:11" ht="12.75">
      <c r="B96" s="84" t="s">
        <v>40</v>
      </c>
      <c r="C96" s="9" t="s">
        <v>56</v>
      </c>
      <c r="D96" s="10">
        <f t="shared" si="10"/>
        <v>156635.29411764705</v>
      </c>
      <c r="E96" s="10">
        <f aca="true" t="shared" si="11" ref="E96:E104">F96/0.51*0.49</f>
        <v>76751.29411764705</v>
      </c>
      <c r="F96" s="33">
        <f aca="true" t="shared" si="12" ref="F96:F105">SUM(G96:K96)</f>
        <v>79884</v>
      </c>
      <c r="G96" s="33"/>
      <c r="H96" s="33">
        <v>50000</v>
      </c>
      <c r="I96" s="33"/>
      <c r="J96" s="33">
        <v>20000</v>
      </c>
      <c r="K96" s="41">
        <v>9884</v>
      </c>
    </row>
    <row r="97" spans="2:11" ht="12.75">
      <c r="B97" s="84" t="s">
        <v>41</v>
      </c>
      <c r="C97" s="9" t="s">
        <v>128</v>
      </c>
      <c r="D97" s="10"/>
      <c r="E97" s="10"/>
      <c r="F97" s="33"/>
      <c r="G97" s="33"/>
      <c r="H97" s="33"/>
      <c r="I97" s="33"/>
      <c r="J97" s="33"/>
      <c r="K97" s="41"/>
    </row>
    <row r="98" spans="2:11" ht="12.75">
      <c r="B98" s="84" t="s">
        <v>42</v>
      </c>
      <c r="C98" s="9" t="s">
        <v>129</v>
      </c>
      <c r="D98" s="10"/>
      <c r="E98" s="10"/>
      <c r="F98" s="33"/>
      <c r="G98" s="33"/>
      <c r="H98" s="33"/>
      <c r="I98" s="33"/>
      <c r="J98" s="33"/>
      <c r="K98" s="41"/>
    </row>
    <row r="99" spans="2:11" ht="12.75">
      <c r="B99" s="84" t="s">
        <v>43</v>
      </c>
      <c r="C99" s="9" t="s">
        <v>159</v>
      </c>
      <c r="D99" s="10">
        <f t="shared" si="10"/>
        <v>96100</v>
      </c>
      <c r="E99" s="10">
        <f t="shared" si="11"/>
        <v>47089</v>
      </c>
      <c r="F99" s="33">
        <f t="shared" si="12"/>
        <v>49011</v>
      </c>
      <c r="G99" s="33"/>
      <c r="H99" s="33">
        <v>10000</v>
      </c>
      <c r="I99" s="33"/>
      <c r="J99" s="33">
        <v>19000</v>
      </c>
      <c r="K99" s="41">
        <v>20011</v>
      </c>
    </row>
    <row r="100" spans="2:11" ht="12.75">
      <c r="B100" s="84" t="s">
        <v>44</v>
      </c>
      <c r="C100" s="9" t="s">
        <v>61</v>
      </c>
      <c r="D100" s="10">
        <f t="shared" si="10"/>
        <v>59849.01960784313</v>
      </c>
      <c r="E100" s="10">
        <f t="shared" si="11"/>
        <v>29326.019607843133</v>
      </c>
      <c r="F100" s="33">
        <f t="shared" si="12"/>
        <v>30523</v>
      </c>
      <c r="G100" s="33"/>
      <c r="H100" s="33"/>
      <c r="I100" s="33"/>
      <c r="J100" s="33"/>
      <c r="K100" s="41">
        <v>30523</v>
      </c>
    </row>
    <row r="101" spans="2:11" ht="12.75">
      <c r="B101" s="84" t="s">
        <v>45</v>
      </c>
      <c r="C101" s="9" t="s">
        <v>62</v>
      </c>
      <c r="D101" s="10">
        <f t="shared" si="10"/>
        <v>7600</v>
      </c>
      <c r="E101" s="10">
        <f t="shared" si="11"/>
        <v>3724</v>
      </c>
      <c r="F101" s="33">
        <f t="shared" si="12"/>
        <v>3876</v>
      </c>
      <c r="G101" s="33"/>
      <c r="H101" s="33"/>
      <c r="I101" s="33"/>
      <c r="J101" s="33"/>
      <c r="K101" s="41">
        <v>3876</v>
      </c>
    </row>
    <row r="102" spans="2:11" ht="12.75">
      <c r="B102" s="84" t="s">
        <v>37</v>
      </c>
      <c r="C102" s="9" t="s">
        <v>63</v>
      </c>
      <c r="D102" s="10">
        <f t="shared" si="10"/>
        <v>123172.54901960785</v>
      </c>
      <c r="E102" s="10">
        <f t="shared" si="11"/>
        <v>60354.549019607846</v>
      </c>
      <c r="F102" s="33">
        <f t="shared" si="12"/>
        <v>62818</v>
      </c>
      <c r="G102" s="33"/>
      <c r="H102" s="33">
        <v>10000</v>
      </c>
      <c r="I102" s="33"/>
      <c r="J102" s="33">
        <v>6000</v>
      </c>
      <c r="K102" s="41">
        <v>46818</v>
      </c>
    </row>
    <row r="103" spans="2:11" ht="12.75">
      <c r="B103" s="84" t="s">
        <v>178</v>
      </c>
      <c r="C103" s="9" t="s">
        <v>130</v>
      </c>
      <c r="D103" s="10">
        <f t="shared" si="10"/>
        <v>29411.764705882353</v>
      </c>
      <c r="E103" s="10">
        <f t="shared" si="11"/>
        <v>14411.764705882353</v>
      </c>
      <c r="F103" s="33">
        <f t="shared" si="12"/>
        <v>15000</v>
      </c>
      <c r="G103" s="33"/>
      <c r="H103" s="33"/>
      <c r="I103" s="33"/>
      <c r="J103" s="33">
        <v>15000</v>
      </c>
      <c r="K103" s="41"/>
    </row>
    <row r="104" spans="2:11" ht="12.75">
      <c r="B104" s="84" t="s">
        <v>179</v>
      </c>
      <c r="C104" s="9" t="s">
        <v>58</v>
      </c>
      <c r="D104" s="10">
        <f t="shared" si="10"/>
        <v>941939.2156862745</v>
      </c>
      <c r="E104" s="10">
        <f t="shared" si="11"/>
        <v>461550.21568627446</v>
      </c>
      <c r="F104" s="33">
        <f t="shared" si="12"/>
        <v>480389</v>
      </c>
      <c r="G104" s="33"/>
      <c r="H104" s="33">
        <v>50000</v>
      </c>
      <c r="I104" s="33"/>
      <c r="J104" s="33"/>
      <c r="K104" s="41">
        <v>430389</v>
      </c>
    </row>
    <row r="105" spans="2:11" ht="13.5" thickBot="1">
      <c r="B105" s="91" t="s">
        <v>182</v>
      </c>
      <c r="C105" s="64" t="s">
        <v>131</v>
      </c>
      <c r="D105" s="65">
        <f t="shared" si="10"/>
        <v>136250</v>
      </c>
      <c r="E105" s="65">
        <v>106250</v>
      </c>
      <c r="F105" s="62">
        <f t="shared" si="12"/>
        <v>30000</v>
      </c>
      <c r="G105" s="62"/>
      <c r="H105" s="62">
        <v>30000</v>
      </c>
      <c r="I105" s="62"/>
      <c r="J105" s="62"/>
      <c r="K105" s="56"/>
    </row>
    <row r="106" spans="2:13" s="42" customFormat="1" ht="28.5" customHeight="1" thickBot="1">
      <c r="B106" s="126"/>
      <c r="C106" s="110" t="s">
        <v>33</v>
      </c>
      <c r="D106" s="118">
        <f t="shared" si="10"/>
        <v>2021546.0784313725</v>
      </c>
      <c r="E106" s="118">
        <f>SUM(E95:E105)</f>
        <v>1030045.0784313725</v>
      </c>
      <c r="F106" s="111">
        <f>SUM(F95:F105)</f>
        <v>991501</v>
      </c>
      <c r="G106" s="111">
        <f>SUM(G95:G105)</f>
        <v>0</v>
      </c>
      <c r="H106" s="111">
        <f>SUM(H95:H105)</f>
        <v>350000</v>
      </c>
      <c r="I106" s="111">
        <f>SUM(I95:I104)</f>
        <v>0</v>
      </c>
      <c r="J106" s="111">
        <f>SUM(J95:J104)</f>
        <v>100000</v>
      </c>
      <c r="K106" s="112">
        <f>SUM(K95:K104)</f>
        <v>541501</v>
      </c>
      <c r="L106" s="103">
        <f>G106+H106+I106+J106+K106</f>
        <v>991501</v>
      </c>
      <c r="M106" s="103">
        <f>H106+I106+J106+K106</f>
        <v>991501</v>
      </c>
    </row>
    <row r="107" spans="2:11" ht="27" customHeight="1">
      <c r="B107" s="84" t="s">
        <v>198</v>
      </c>
      <c r="C107" s="9" t="s">
        <v>28</v>
      </c>
      <c r="D107" s="10"/>
      <c r="E107" s="10"/>
      <c r="F107" s="44"/>
      <c r="G107" s="44"/>
      <c r="H107" s="43"/>
      <c r="I107" s="43"/>
      <c r="J107" s="43"/>
      <c r="K107" s="34"/>
    </row>
    <row r="108" spans="2:11" ht="12.75">
      <c r="B108" s="94" t="s">
        <v>39</v>
      </c>
      <c r="C108" s="9" t="s">
        <v>132</v>
      </c>
      <c r="D108" s="10">
        <f aca="true" t="shared" si="13" ref="D108:D133">E108+F108</f>
        <v>2491937.254901961</v>
      </c>
      <c r="E108" s="10">
        <f>F108/0.51*0.49</f>
        <v>1221049.254901961</v>
      </c>
      <c r="F108" s="33">
        <f>SUM(G108:K108)</f>
        <v>1270888</v>
      </c>
      <c r="G108" s="33"/>
      <c r="H108" s="33">
        <v>372853</v>
      </c>
      <c r="I108" s="33">
        <v>240035</v>
      </c>
      <c r="J108" s="33">
        <v>330000</v>
      </c>
      <c r="K108" s="41">
        <v>328000</v>
      </c>
    </row>
    <row r="109" spans="2:11" ht="51">
      <c r="B109" s="94"/>
      <c r="C109" s="9" t="s">
        <v>133</v>
      </c>
      <c r="D109" s="10">
        <f t="shared" si="13"/>
        <v>250000</v>
      </c>
      <c r="E109" s="10">
        <v>250000</v>
      </c>
      <c r="F109" s="33"/>
      <c r="G109" s="33"/>
      <c r="H109" s="33"/>
      <c r="I109" s="33"/>
      <c r="J109" s="33"/>
      <c r="K109" s="41"/>
    </row>
    <row r="110" spans="2:11" ht="27" customHeight="1">
      <c r="B110" s="84" t="s">
        <v>40</v>
      </c>
      <c r="C110" s="9" t="s">
        <v>171</v>
      </c>
      <c r="D110" s="10">
        <f t="shared" si="13"/>
        <v>141252.94117647057</v>
      </c>
      <c r="E110" s="10">
        <f aca="true" t="shared" si="14" ref="E110:E132">F110/0.51*0.49</f>
        <v>69213.94117647057</v>
      </c>
      <c r="F110" s="33">
        <f aca="true" t="shared" si="15" ref="F110:F132">SUM(G110:K110)</f>
        <v>72039</v>
      </c>
      <c r="G110" s="33"/>
      <c r="H110" s="33">
        <v>22693</v>
      </c>
      <c r="I110" s="100">
        <v>16586</v>
      </c>
      <c r="J110" s="33">
        <v>17020</v>
      </c>
      <c r="K110" s="41">
        <v>15740</v>
      </c>
    </row>
    <row r="111" spans="2:11" ht="12.75">
      <c r="B111" s="84" t="s">
        <v>41</v>
      </c>
      <c r="C111" s="9" t="s">
        <v>73</v>
      </c>
      <c r="D111" s="10">
        <f t="shared" si="13"/>
        <v>129211.76470588235</v>
      </c>
      <c r="E111" s="10">
        <f t="shared" si="14"/>
        <v>63313.76470588235</v>
      </c>
      <c r="F111" s="33">
        <f t="shared" si="15"/>
        <v>65898</v>
      </c>
      <c r="G111" s="33"/>
      <c r="H111" s="33">
        <v>20674</v>
      </c>
      <c r="I111" s="100">
        <v>15379</v>
      </c>
      <c r="J111" s="33">
        <v>15506</v>
      </c>
      <c r="K111" s="41">
        <v>14339</v>
      </c>
    </row>
    <row r="112" spans="2:11" ht="12.75">
      <c r="B112" s="84" t="s">
        <v>42</v>
      </c>
      <c r="C112" s="9" t="s">
        <v>134</v>
      </c>
      <c r="D112" s="10">
        <f t="shared" si="13"/>
        <v>243176.4705882353</v>
      </c>
      <c r="E112" s="10">
        <f t="shared" si="14"/>
        <v>119156.4705882353</v>
      </c>
      <c r="F112" s="33">
        <f t="shared" si="15"/>
        <v>124020</v>
      </c>
      <c r="G112" s="33"/>
      <c r="H112" s="33">
        <v>38484</v>
      </c>
      <c r="I112" s="100">
        <v>29981</v>
      </c>
      <c r="J112" s="33">
        <v>28863</v>
      </c>
      <c r="K112" s="41">
        <v>26692</v>
      </c>
    </row>
    <row r="113" spans="2:11" ht="12.75">
      <c r="B113" s="84" t="s">
        <v>43</v>
      </c>
      <c r="C113" s="9" t="s">
        <v>80</v>
      </c>
      <c r="D113" s="10">
        <f t="shared" si="13"/>
        <v>109054.90196078431</v>
      </c>
      <c r="E113" s="10">
        <f t="shared" si="14"/>
        <v>53436.90196078431</v>
      </c>
      <c r="F113" s="33">
        <f t="shared" si="15"/>
        <v>55618</v>
      </c>
      <c r="G113" s="33"/>
      <c r="H113" s="33">
        <v>17482</v>
      </c>
      <c r="I113" s="100">
        <v>12900</v>
      </c>
      <c r="J113" s="33">
        <v>13111</v>
      </c>
      <c r="K113" s="41">
        <v>12125</v>
      </c>
    </row>
    <row r="114" spans="2:11" ht="12.75">
      <c r="B114" s="84" t="s">
        <v>44</v>
      </c>
      <c r="C114" s="9" t="s">
        <v>85</v>
      </c>
      <c r="D114" s="10">
        <f t="shared" si="13"/>
        <v>177213.72549019608</v>
      </c>
      <c r="E114" s="10">
        <f t="shared" si="14"/>
        <v>86834.72549019608</v>
      </c>
      <c r="F114" s="33">
        <f t="shared" si="15"/>
        <v>90379</v>
      </c>
      <c r="G114" s="33"/>
      <c r="H114" s="33">
        <v>28768</v>
      </c>
      <c r="I114" s="100">
        <v>20082</v>
      </c>
      <c r="J114" s="33">
        <v>21576</v>
      </c>
      <c r="K114" s="41">
        <v>19953</v>
      </c>
    </row>
    <row r="115" spans="2:11" ht="12.75">
      <c r="B115" s="84" t="s">
        <v>45</v>
      </c>
      <c r="C115" s="9" t="s">
        <v>74</v>
      </c>
      <c r="D115" s="10">
        <f t="shared" si="13"/>
        <v>212576.4705882353</v>
      </c>
      <c r="E115" s="10">
        <f t="shared" si="14"/>
        <v>104162.4705882353</v>
      </c>
      <c r="F115" s="33">
        <f t="shared" si="15"/>
        <v>108414</v>
      </c>
      <c r="G115" s="33"/>
      <c r="H115" s="33">
        <v>33910</v>
      </c>
      <c r="I115" s="100">
        <v>25551</v>
      </c>
      <c r="J115" s="33">
        <v>25433</v>
      </c>
      <c r="K115" s="41">
        <v>23520</v>
      </c>
    </row>
    <row r="116" spans="2:11" ht="12.75">
      <c r="B116" s="84" t="s">
        <v>37</v>
      </c>
      <c r="C116" s="9" t="s">
        <v>135</v>
      </c>
      <c r="D116" s="10">
        <f t="shared" si="13"/>
        <v>838935.294117647</v>
      </c>
      <c r="E116" s="10">
        <f t="shared" si="14"/>
        <v>411078.294117647</v>
      </c>
      <c r="F116" s="33">
        <f t="shared" si="15"/>
        <v>427857</v>
      </c>
      <c r="G116" s="33"/>
      <c r="H116" s="33">
        <v>128929</v>
      </c>
      <c r="I116" s="100">
        <v>112807</v>
      </c>
      <c r="J116" s="33">
        <v>96697</v>
      </c>
      <c r="K116" s="41">
        <v>89424</v>
      </c>
    </row>
    <row r="117" spans="2:11" ht="12.75">
      <c r="B117" s="84" t="s">
        <v>178</v>
      </c>
      <c r="C117" s="9" t="s">
        <v>88</v>
      </c>
      <c r="D117" s="10">
        <f t="shared" si="13"/>
        <v>157764.70588235295</v>
      </c>
      <c r="E117" s="10">
        <f t="shared" si="14"/>
        <v>77304.70588235295</v>
      </c>
      <c r="F117" s="33">
        <f t="shared" si="15"/>
        <v>80460</v>
      </c>
      <c r="G117" s="33"/>
      <c r="H117" s="33">
        <v>25316</v>
      </c>
      <c r="I117" s="100">
        <v>18598</v>
      </c>
      <c r="J117" s="33">
        <v>18987</v>
      </c>
      <c r="K117" s="41">
        <v>17559</v>
      </c>
    </row>
    <row r="118" spans="2:11" ht="12.75">
      <c r="B118" s="84" t="s">
        <v>179</v>
      </c>
      <c r="C118" s="9" t="s">
        <v>76</v>
      </c>
      <c r="D118" s="10">
        <f t="shared" si="13"/>
        <v>94443.13725490196</v>
      </c>
      <c r="E118" s="10">
        <f t="shared" si="14"/>
        <v>46277.13725490196</v>
      </c>
      <c r="F118" s="33">
        <f t="shared" si="15"/>
        <v>48166</v>
      </c>
      <c r="G118" s="33"/>
      <c r="H118" s="33">
        <v>15186</v>
      </c>
      <c r="I118" s="100">
        <v>11057</v>
      </c>
      <c r="J118" s="33">
        <v>11390</v>
      </c>
      <c r="K118" s="41">
        <v>10533</v>
      </c>
    </row>
    <row r="119" spans="2:11" ht="12.75">
      <c r="B119" s="84" t="s">
        <v>182</v>
      </c>
      <c r="C119" s="9" t="s">
        <v>89</v>
      </c>
      <c r="D119" s="10">
        <f t="shared" si="13"/>
        <v>138225.49019607843</v>
      </c>
      <c r="E119" s="10">
        <f t="shared" si="14"/>
        <v>67730.49019607843</v>
      </c>
      <c r="F119" s="33">
        <f t="shared" si="15"/>
        <v>70495</v>
      </c>
      <c r="G119" s="33"/>
      <c r="H119" s="33">
        <v>21727</v>
      </c>
      <c r="I119" s="100">
        <v>17403</v>
      </c>
      <c r="J119" s="33">
        <v>16295</v>
      </c>
      <c r="K119" s="41">
        <v>15070</v>
      </c>
    </row>
    <row r="120" spans="2:11" ht="12.75">
      <c r="B120" s="84" t="s">
        <v>183</v>
      </c>
      <c r="C120" s="9" t="s">
        <v>136</v>
      </c>
      <c r="D120" s="10">
        <f t="shared" si="13"/>
        <v>252613.72549019608</v>
      </c>
      <c r="E120" s="10">
        <f t="shared" si="14"/>
        <v>123780.72549019608</v>
      </c>
      <c r="F120" s="33">
        <f t="shared" si="15"/>
        <v>128833</v>
      </c>
      <c r="G120" s="33"/>
      <c r="H120" s="33">
        <v>39692</v>
      </c>
      <c r="I120" s="100">
        <v>34081</v>
      </c>
      <c r="J120" s="33">
        <v>27530</v>
      </c>
      <c r="K120" s="41">
        <v>27530</v>
      </c>
    </row>
    <row r="121" spans="2:11" ht="12.75">
      <c r="B121" s="84" t="s">
        <v>184</v>
      </c>
      <c r="C121" s="9" t="s">
        <v>84</v>
      </c>
      <c r="D121" s="10">
        <f t="shared" si="13"/>
        <v>257729.41176470587</v>
      </c>
      <c r="E121" s="10">
        <f t="shared" si="14"/>
        <v>126287.41176470587</v>
      </c>
      <c r="F121" s="33">
        <f t="shared" si="15"/>
        <v>131442</v>
      </c>
      <c r="G121" s="33"/>
      <c r="H121" s="33">
        <v>41262</v>
      </c>
      <c r="I121" s="100">
        <v>30614</v>
      </c>
      <c r="J121" s="33">
        <v>30947</v>
      </c>
      <c r="K121" s="41">
        <v>28619</v>
      </c>
    </row>
    <row r="122" spans="2:11" ht="12.75">
      <c r="B122" s="84" t="s">
        <v>185</v>
      </c>
      <c r="C122" s="9" t="s">
        <v>82</v>
      </c>
      <c r="D122" s="10">
        <f t="shared" si="13"/>
        <v>220470.58823529413</v>
      </c>
      <c r="E122" s="10">
        <f t="shared" si="14"/>
        <v>108030.58823529413</v>
      </c>
      <c r="F122" s="33">
        <f t="shared" si="15"/>
        <v>112440</v>
      </c>
      <c r="G122" s="33"/>
      <c r="H122" s="33">
        <v>35291</v>
      </c>
      <c r="I122" s="100">
        <v>26203</v>
      </c>
      <c r="J122" s="33">
        <v>26468</v>
      </c>
      <c r="K122" s="41">
        <v>24478</v>
      </c>
    </row>
    <row r="123" spans="2:11" ht="12.75" customHeight="1">
      <c r="B123" s="84" t="s">
        <v>186</v>
      </c>
      <c r="C123" s="9" t="s">
        <v>137</v>
      </c>
      <c r="D123" s="10">
        <f t="shared" si="13"/>
        <v>402347.0588235294</v>
      </c>
      <c r="E123" s="10">
        <f t="shared" si="14"/>
        <v>197150.0588235294</v>
      </c>
      <c r="F123" s="33">
        <f t="shared" si="15"/>
        <v>205197</v>
      </c>
      <c r="G123" s="33"/>
      <c r="H123" s="33">
        <v>63990</v>
      </c>
      <c r="I123" s="100">
        <v>48832</v>
      </c>
      <c r="J123" s="33">
        <v>47992</v>
      </c>
      <c r="K123" s="41">
        <v>44383</v>
      </c>
    </row>
    <row r="124" spans="2:11" ht="12.75">
      <c r="B124" s="84" t="s">
        <v>188</v>
      </c>
      <c r="C124" s="9" t="s">
        <v>75</v>
      </c>
      <c r="D124" s="10">
        <f t="shared" si="13"/>
        <v>97750.98039215687</v>
      </c>
      <c r="E124" s="10">
        <f t="shared" si="14"/>
        <v>47897.98039215687</v>
      </c>
      <c r="F124" s="33">
        <f t="shared" si="15"/>
        <v>49853</v>
      </c>
      <c r="G124" s="33"/>
      <c r="H124" s="33">
        <v>15877</v>
      </c>
      <c r="I124" s="100">
        <v>11057</v>
      </c>
      <c r="J124" s="33">
        <v>11907</v>
      </c>
      <c r="K124" s="41">
        <v>11012</v>
      </c>
    </row>
    <row r="125" spans="2:11" ht="33.75" customHeight="1">
      <c r="B125" s="84" t="s">
        <v>189</v>
      </c>
      <c r="C125" s="9" t="s">
        <v>138</v>
      </c>
      <c r="D125" s="10">
        <f t="shared" si="13"/>
        <v>279596.07843137253</v>
      </c>
      <c r="E125" s="10">
        <f t="shared" si="14"/>
        <v>137002.07843137253</v>
      </c>
      <c r="F125" s="33">
        <f t="shared" si="15"/>
        <v>142594</v>
      </c>
      <c r="G125" s="33"/>
      <c r="H125" s="33">
        <v>43022</v>
      </c>
      <c r="I125" s="100">
        <v>37465</v>
      </c>
      <c r="J125" s="33">
        <v>32267</v>
      </c>
      <c r="K125" s="41">
        <v>29840</v>
      </c>
    </row>
    <row r="126" spans="2:11" ht="12.75">
      <c r="B126" s="84" t="s">
        <v>190</v>
      </c>
      <c r="C126" s="9" t="s">
        <v>83</v>
      </c>
      <c r="D126" s="10">
        <f t="shared" si="13"/>
        <v>148849.01960784313</v>
      </c>
      <c r="E126" s="10">
        <f t="shared" si="14"/>
        <v>72936.01960784313</v>
      </c>
      <c r="F126" s="33">
        <f t="shared" si="15"/>
        <v>75913</v>
      </c>
      <c r="G126" s="33"/>
      <c r="H126" s="33">
        <v>23953</v>
      </c>
      <c r="I126" s="100">
        <v>17381</v>
      </c>
      <c r="J126" s="33">
        <v>17965</v>
      </c>
      <c r="K126" s="41">
        <v>16614</v>
      </c>
    </row>
    <row r="127" spans="2:11" ht="12.75">
      <c r="B127" s="84" t="s">
        <v>191</v>
      </c>
      <c r="C127" s="9" t="s">
        <v>81</v>
      </c>
      <c r="D127" s="10">
        <f t="shared" si="13"/>
        <v>361935.29411764705</v>
      </c>
      <c r="E127" s="10">
        <f t="shared" si="14"/>
        <v>177348.29411764705</v>
      </c>
      <c r="F127" s="33">
        <f t="shared" si="15"/>
        <v>184587</v>
      </c>
      <c r="G127" s="33"/>
      <c r="H127" s="33">
        <v>55741</v>
      </c>
      <c r="I127" s="100">
        <v>48379</v>
      </c>
      <c r="J127" s="33">
        <v>41806</v>
      </c>
      <c r="K127" s="41">
        <v>38661</v>
      </c>
    </row>
    <row r="128" spans="2:11" ht="25.5">
      <c r="B128" s="84" t="s">
        <v>192</v>
      </c>
      <c r="C128" s="9" t="s">
        <v>139</v>
      </c>
      <c r="D128" s="10">
        <f t="shared" si="13"/>
        <v>386347.0588235294</v>
      </c>
      <c r="E128" s="10">
        <f t="shared" si="14"/>
        <v>189310.0588235294</v>
      </c>
      <c r="F128" s="33">
        <f t="shared" si="15"/>
        <v>197037</v>
      </c>
      <c r="G128" s="33"/>
      <c r="H128" s="33">
        <v>64687</v>
      </c>
      <c r="I128" s="100">
        <v>38969</v>
      </c>
      <c r="J128" s="33">
        <v>48515</v>
      </c>
      <c r="K128" s="41">
        <v>44866</v>
      </c>
    </row>
    <row r="129" spans="2:11" ht="27" customHeight="1">
      <c r="B129" s="84" t="s">
        <v>199</v>
      </c>
      <c r="C129" s="9" t="s">
        <v>140</v>
      </c>
      <c r="D129" s="10">
        <f t="shared" si="13"/>
        <v>116247.05882352941</v>
      </c>
      <c r="E129" s="10">
        <f t="shared" si="14"/>
        <v>56961.05882352941</v>
      </c>
      <c r="F129" s="33">
        <f t="shared" si="15"/>
        <v>59286</v>
      </c>
      <c r="G129" s="33"/>
      <c r="H129" s="33">
        <v>18983</v>
      </c>
      <c r="I129" s="100">
        <v>12900</v>
      </c>
      <c r="J129" s="33">
        <v>14237</v>
      </c>
      <c r="K129" s="41">
        <v>13166</v>
      </c>
    </row>
    <row r="130" spans="2:11" ht="12.75" customHeight="1">
      <c r="B130" s="84" t="s">
        <v>200</v>
      </c>
      <c r="C130" s="9" t="s">
        <v>141</v>
      </c>
      <c r="D130" s="10">
        <f t="shared" si="13"/>
        <v>80550.98039215687</v>
      </c>
      <c r="E130" s="10">
        <f t="shared" si="14"/>
        <v>39469.98039215687</v>
      </c>
      <c r="F130" s="33">
        <f t="shared" si="15"/>
        <v>41081</v>
      </c>
      <c r="G130" s="33"/>
      <c r="H130" s="33">
        <v>12287</v>
      </c>
      <c r="I130" s="100">
        <v>11057</v>
      </c>
      <c r="J130" s="33">
        <v>9215</v>
      </c>
      <c r="K130" s="41">
        <v>8522</v>
      </c>
    </row>
    <row r="131" spans="2:11" ht="12.75">
      <c r="B131" s="84" t="s">
        <v>201</v>
      </c>
      <c r="C131" s="9" t="s">
        <v>142</v>
      </c>
      <c r="D131" s="10">
        <f t="shared" si="13"/>
        <v>67678.43137254902</v>
      </c>
      <c r="E131" s="10">
        <f t="shared" si="14"/>
        <v>33162.43137254902</v>
      </c>
      <c r="F131" s="33">
        <f t="shared" si="15"/>
        <v>34516</v>
      </c>
      <c r="G131" s="33"/>
      <c r="H131" s="33">
        <v>10354</v>
      </c>
      <c r="I131" s="100">
        <v>9214</v>
      </c>
      <c r="J131" s="33">
        <v>7766</v>
      </c>
      <c r="K131" s="41">
        <v>7182</v>
      </c>
    </row>
    <row r="132" spans="2:11" ht="29.25" customHeight="1" thickBot="1">
      <c r="B132" s="91" t="s">
        <v>202</v>
      </c>
      <c r="C132" s="64" t="s">
        <v>143</v>
      </c>
      <c r="D132" s="65">
        <f t="shared" si="13"/>
        <v>133019.60784313726</v>
      </c>
      <c r="E132" s="65">
        <f t="shared" si="14"/>
        <v>65179.60784313726</v>
      </c>
      <c r="F132" s="62">
        <f t="shared" si="15"/>
        <v>67840</v>
      </c>
      <c r="G132" s="62"/>
      <c r="H132" s="62">
        <v>21692</v>
      </c>
      <c r="I132" s="100">
        <v>14834</v>
      </c>
      <c r="J132" s="62">
        <v>16268</v>
      </c>
      <c r="K132" s="63">
        <v>15046</v>
      </c>
    </row>
    <row r="133" spans="2:19" s="42" customFormat="1" ht="24.75" customHeight="1" thickBot="1">
      <c r="B133" s="126"/>
      <c r="C133" s="110" t="s">
        <v>29</v>
      </c>
      <c r="D133" s="118">
        <f t="shared" si="13"/>
        <v>7788927.450980393</v>
      </c>
      <c r="E133" s="118">
        <f aca="true" t="shared" si="16" ref="E133:K133">SUM(E108:E132)</f>
        <v>3944074.4509803937</v>
      </c>
      <c r="F133" s="111">
        <f t="shared" si="16"/>
        <v>3844853</v>
      </c>
      <c r="G133" s="111">
        <f t="shared" si="16"/>
        <v>0</v>
      </c>
      <c r="H133" s="111">
        <f t="shared" si="16"/>
        <v>1172853</v>
      </c>
      <c r="I133" s="111">
        <f t="shared" si="16"/>
        <v>861365</v>
      </c>
      <c r="J133" s="111">
        <f>SUM(J108:J132)</f>
        <v>927761</v>
      </c>
      <c r="K133" s="112">
        <f t="shared" si="16"/>
        <v>882874</v>
      </c>
      <c r="L133" s="103">
        <f>G133+H133+I133+J133+K133</f>
        <v>3844853</v>
      </c>
      <c r="M133" s="103">
        <f>H133+I133+J133+K133</f>
        <v>3844853</v>
      </c>
      <c r="S133" s="103"/>
    </row>
    <row r="134" spans="2:11" ht="24.75" customHeight="1">
      <c r="B134" s="84" t="s">
        <v>203</v>
      </c>
      <c r="C134" s="9" t="s">
        <v>30</v>
      </c>
      <c r="D134" s="10"/>
      <c r="E134" s="10"/>
      <c r="F134" s="14"/>
      <c r="G134" s="14"/>
      <c r="H134" s="11"/>
      <c r="I134" s="43"/>
      <c r="J134" s="11"/>
      <c r="K134" s="13"/>
    </row>
    <row r="135" spans="2:11" ht="12.75">
      <c r="B135" s="84" t="s">
        <v>39</v>
      </c>
      <c r="C135" s="9" t="s">
        <v>46</v>
      </c>
      <c r="D135" s="10">
        <f aca="true" t="shared" si="17" ref="D135:D152">E135+F135</f>
        <v>478039.2156862745</v>
      </c>
      <c r="E135" s="10">
        <f>F135/0.51*0.49</f>
        <v>234239.21568627452</v>
      </c>
      <c r="F135" s="5">
        <f>SUM(G135:K135)</f>
        <v>243800</v>
      </c>
      <c r="G135" s="5"/>
      <c r="H135" s="5">
        <v>81100</v>
      </c>
      <c r="I135" s="33"/>
      <c r="J135" s="5">
        <v>91700</v>
      </c>
      <c r="K135" s="7">
        <v>71000</v>
      </c>
    </row>
    <row r="136" spans="2:11" ht="25.5">
      <c r="B136" s="94" t="s">
        <v>194</v>
      </c>
      <c r="C136" s="9" t="s">
        <v>144</v>
      </c>
      <c r="D136" s="10">
        <f t="shared" si="17"/>
        <v>268200</v>
      </c>
      <c r="E136" s="10">
        <v>213000</v>
      </c>
      <c r="F136" s="5">
        <f>SUM(G136:K136)</f>
        <v>55200</v>
      </c>
      <c r="G136" s="5">
        <v>55200</v>
      </c>
      <c r="H136" s="15"/>
      <c r="I136" s="33"/>
      <c r="J136" s="5"/>
      <c r="K136" s="7"/>
    </row>
    <row r="137" spans="2:11" ht="38.25">
      <c r="B137" s="94" t="s">
        <v>195</v>
      </c>
      <c r="C137" s="9" t="s">
        <v>145</v>
      </c>
      <c r="D137" s="10">
        <f t="shared" si="17"/>
        <v>651800</v>
      </c>
      <c r="E137" s="10">
        <v>636000</v>
      </c>
      <c r="F137" s="5">
        <f>SUM(G137:K137)</f>
        <v>15800</v>
      </c>
      <c r="G137" s="5">
        <v>15800</v>
      </c>
      <c r="H137" s="5"/>
      <c r="I137" s="33"/>
      <c r="J137" s="5"/>
      <c r="K137" s="13"/>
    </row>
    <row r="138" spans="2:11" ht="25.5">
      <c r="B138" s="94" t="s">
        <v>196</v>
      </c>
      <c r="C138" s="9" t="s">
        <v>172</v>
      </c>
      <c r="D138" s="10">
        <f t="shared" si="17"/>
        <v>57000</v>
      </c>
      <c r="E138" s="10">
        <v>57000</v>
      </c>
      <c r="F138" s="5"/>
      <c r="G138" s="5"/>
      <c r="H138" s="5"/>
      <c r="I138" s="33"/>
      <c r="J138" s="5"/>
      <c r="K138" s="13"/>
    </row>
    <row r="139" spans="2:11" ht="25.5">
      <c r="B139" s="94" t="s">
        <v>40</v>
      </c>
      <c r="C139" s="9" t="s">
        <v>173</v>
      </c>
      <c r="D139" s="10">
        <f t="shared" si="17"/>
        <v>77000</v>
      </c>
      <c r="E139" s="10">
        <v>77000</v>
      </c>
      <c r="F139" s="5"/>
      <c r="G139" s="5"/>
      <c r="H139" s="5"/>
      <c r="I139" s="33"/>
      <c r="J139" s="5"/>
      <c r="K139" s="13"/>
    </row>
    <row r="140" spans="2:11" ht="12.75">
      <c r="B140" s="84" t="s">
        <v>41</v>
      </c>
      <c r="C140" s="9" t="s">
        <v>92</v>
      </c>
      <c r="D140" s="10">
        <f t="shared" si="17"/>
        <v>317996.07843137253</v>
      </c>
      <c r="E140" s="10">
        <f aca="true" t="shared" si="18" ref="E140:E152">(F140-G140)/0.51*0.49</f>
        <v>137737.07843137253</v>
      </c>
      <c r="F140" s="5">
        <f>SUM(G140:K140)</f>
        <v>180259</v>
      </c>
      <c r="G140" s="5">
        <v>36900</v>
      </c>
      <c r="H140" s="5">
        <v>58859</v>
      </c>
      <c r="I140" s="33"/>
      <c r="J140" s="5">
        <v>47600</v>
      </c>
      <c r="K140" s="7">
        <v>36900</v>
      </c>
    </row>
    <row r="141" spans="2:11" ht="12.75">
      <c r="B141" s="84" t="s">
        <v>42</v>
      </c>
      <c r="C141" s="9" t="s">
        <v>146</v>
      </c>
      <c r="D141" s="10">
        <f t="shared" si="17"/>
        <v>342766.6666666667</v>
      </c>
      <c r="E141" s="10">
        <f t="shared" si="18"/>
        <v>153353.6666666667</v>
      </c>
      <c r="F141" s="5">
        <f aca="true" t="shared" si="19" ref="F141:F152">SUM(G141:K141)</f>
        <v>189413</v>
      </c>
      <c r="G141" s="5">
        <v>29800</v>
      </c>
      <c r="H141" s="5">
        <v>30213</v>
      </c>
      <c r="I141" s="33"/>
      <c r="J141" s="5">
        <f>38400+34400</f>
        <v>72800</v>
      </c>
      <c r="K141" s="7">
        <f>29800+26800</f>
        <v>56600</v>
      </c>
    </row>
    <row r="142" spans="2:11" ht="12.75">
      <c r="B142" s="84" t="s">
        <v>43</v>
      </c>
      <c r="C142" s="9" t="s">
        <v>147</v>
      </c>
      <c r="D142" s="10">
        <f t="shared" si="17"/>
        <v>24533.333333333332</v>
      </c>
      <c r="E142" s="10">
        <f t="shared" si="18"/>
        <v>10404.333333333332</v>
      </c>
      <c r="F142" s="5">
        <f t="shared" si="19"/>
        <v>14129</v>
      </c>
      <c r="G142" s="5">
        <v>3300</v>
      </c>
      <c r="H142" s="5">
        <v>3629</v>
      </c>
      <c r="I142" s="33"/>
      <c r="J142" s="5">
        <v>3900</v>
      </c>
      <c r="K142" s="7">
        <v>3300</v>
      </c>
    </row>
    <row r="143" spans="2:11" ht="12.75">
      <c r="B143" s="84" t="s">
        <v>44</v>
      </c>
      <c r="C143" s="9" t="s">
        <v>148</v>
      </c>
      <c r="D143" s="10">
        <f t="shared" si="17"/>
        <v>4329.411764705883</v>
      </c>
      <c r="E143" s="10">
        <f t="shared" si="18"/>
        <v>1729.4117647058824</v>
      </c>
      <c r="F143" s="5">
        <f t="shared" si="19"/>
        <v>2600</v>
      </c>
      <c r="G143" s="5">
        <v>800</v>
      </c>
      <c r="H143" s="5"/>
      <c r="I143" s="33"/>
      <c r="J143" s="5">
        <v>1000</v>
      </c>
      <c r="K143" s="7">
        <v>800</v>
      </c>
    </row>
    <row r="144" spans="2:11" ht="12.75">
      <c r="B144" s="84" t="s">
        <v>45</v>
      </c>
      <c r="C144" s="9" t="s">
        <v>149</v>
      </c>
      <c r="D144" s="10">
        <f t="shared" si="17"/>
        <v>36386.274509803916</v>
      </c>
      <c r="E144" s="10">
        <f t="shared" si="18"/>
        <v>12586.27450980392</v>
      </c>
      <c r="F144" s="5">
        <f t="shared" si="19"/>
        <v>23800</v>
      </c>
      <c r="G144" s="5">
        <v>10700</v>
      </c>
      <c r="H144" s="5"/>
      <c r="I144" s="33"/>
      <c r="J144" s="5"/>
      <c r="K144" s="7">
        <v>13100</v>
      </c>
    </row>
    <row r="145" spans="2:11" ht="12.75">
      <c r="B145" s="84" t="s">
        <v>37</v>
      </c>
      <c r="C145" s="9" t="s">
        <v>150</v>
      </c>
      <c r="D145" s="10">
        <f t="shared" si="17"/>
        <v>81521.56862745098</v>
      </c>
      <c r="E145" s="10">
        <f t="shared" si="18"/>
        <v>35045.56862745098</v>
      </c>
      <c r="F145" s="5">
        <f t="shared" si="19"/>
        <v>46476</v>
      </c>
      <c r="G145" s="5">
        <v>10000</v>
      </c>
      <c r="H145" s="5">
        <v>9476</v>
      </c>
      <c r="I145" s="33"/>
      <c r="J145" s="5">
        <f>13300+2100</f>
        <v>15400</v>
      </c>
      <c r="K145" s="7">
        <f>10000+1600</f>
        <v>11600</v>
      </c>
    </row>
    <row r="146" spans="2:11" ht="12.75">
      <c r="B146" s="84" t="s">
        <v>178</v>
      </c>
      <c r="C146" s="9" t="s">
        <v>151</v>
      </c>
      <c r="D146" s="10">
        <f t="shared" si="17"/>
        <v>204154.9019607843</v>
      </c>
      <c r="E146" s="10">
        <f t="shared" si="18"/>
        <v>87148.90196078431</v>
      </c>
      <c r="F146" s="5">
        <f t="shared" si="19"/>
        <v>117006</v>
      </c>
      <c r="G146" s="5">
        <v>26300</v>
      </c>
      <c r="H146" s="5">
        <v>23906</v>
      </c>
      <c r="I146" s="33"/>
      <c r="J146" s="5">
        <f>33900+3700</f>
        <v>37600</v>
      </c>
      <c r="K146" s="7">
        <f>26300+2900</f>
        <v>29200</v>
      </c>
    </row>
    <row r="147" spans="2:11" ht="12.75">
      <c r="B147" s="84" t="s">
        <v>179</v>
      </c>
      <c r="C147" s="9" t="s">
        <v>152</v>
      </c>
      <c r="D147" s="10">
        <f t="shared" si="17"/>
        <v>463396.07843137253</v>
      </c>
      <c r="E147" s="10">
        <f t="shared" si="18"/>
        <v>198546.07843137253</v>
      </c>
      <c r="F147" s="5">
        <f t="shared" si="19"/>
        <v>264850</v>
      </c>
      <c r="G147" s="5">
        <v>58200</v>
      </c>
      <c r="H147" s="5">
        <v>73150</v>
      </c>
      <c r="I147" s="33"/>
      <c r="J147" s="5">
        <v>75300</v>
      </c>
      <c r="K147" s="7">
        <v>58200</v>
      </c>
    </row>
    <row r="148" spans="2:11" ht="12.75">
      <c r="B148" s="84" t="s">
        <v>182</v>
      </c>
      <c r="C148" s="9" t="s">
        <v>153</v>
      </c>
      <c r="D148" s="10">
        <f t="shared" si="17"/>
        <v>243182.35294117648</v>
      </c>
      <c r="E148" s="10">
        <f t="shared" si="18"/>
        <v>105292.35294117648</v>
      </c>
      <c r="F148" s="5">
        <f t="shared" si="19"/>
        <v>137890</v>
      </c>
      <c r="G148" s="5">
        <v>28300</v>
      </c>
      <c r="H148" s="5">
        <v>44790</v>
      </c>
      <c r="I148" s="33"/>
      <c r="J148" s="5">
        <v>36500</v>
      </c>
      <c r="K148" s="7">
        <v>28300</v>
      </c>
    </row>
    <row r="149" spans="2:11" ht="12.75">
      <c r="B149" s="84" t="s">
        <v>183</v>
      </c>
      <c r="C149" s="9" t="s">
        <v>154</v>
      </c>
      <c r="D149" s="10">
        <f t="shared" si="17"/>
        <v>242219.60784313726</v>
      </c>
      <c r="E149" s="10">
        <f t="shared" si="18"/>
        <v>105163.60784313726</v>
      </c>
      <c r="F149" s="5">
        <f t="shared" si="19"/>
        <v>137056</v>
      </c>
      <c r="G149" s="5">
        <v>27600</v>
      </c>
      <c r="H149" s="5">
        <v>36756</v>
      </c>
      <c r="I149" s="33"/>
      <c r="J149" s="5">
        <f>35500+5400</f>
        <v>40900</v>
      </c>
      <c r="K149" s="7">
        <f>27600+4200</f>
        <v>31800</v>
      </c>
    </row>
    <row r="150" spans="2:11" ht="12.75">
      <c r="B150" s="84" t="s">
        <v>184</v>
      </c>
      <c r="C150" s="9" t="s">
        <v>155</v>
      </c>
      <c r="D150" s="10">
        <f t="shared" si="17"/>
        <v>181735.29411764705</v>
      </c>
      <c r="E150" s="10">
        <f t="shared" si="18"/>
        <v>77535.29411764705</v>
      </c>
      <c r="F150" s="5">
        <f t="shared" si="19"/>
        <v>104200</v>
      </c>
      <c r="G150" s="5">
        <v>23500</v>
      </c>
      <c r="H150" s="5">
        <v>27000</v>
      </c>
      <c r="I150" s="33"/>
      <c r="J150" s="5">
        <v>30200</v>
      </c>
      <c r="K150" s="7">
        <v>23500</v>
      </c>
    </row>
    <row r="151" spans="2:11" ht="25.5">
      <c r="B151" s="84" t="s">
        <v>185</v>
      </c>
      <c r="C151" s="9" t="s">
        <v>156</v>
      </c>
      <c r="D151" s="10">
        <f t="shared" si="17"/>
        <v>201021.56862745096</v>
      </c>
      <c r="E151" s="10">
        <f t="shared" si="18"/>
        <v>95364.56862745096</v>
      </c>
      <c r="F151" s="5">
        <f t="shared" si="19"/>
        <v>105657</v>
      </c>
      <c r="G151" s="5">
        <v>6400</v>
      </c>
      <c r="H151" s="5">
        <v>35657</v>
      </c>
      <c r="I151" s="33"/>
      <c r="J151" s="5">
        <f>8200+27600</f>
        <v>35800</v>
      </c>
      <c r="K151" s="7">
        <f>6400+21400</f>
        <v>27800</v>
      </c>
    </row>
    <row r="152" spans="2:11" ht="12.75">
      <c r="B152" s="84" t="s">
        <v>186</v>
      </c>
      <c r="C152" s="9" t="s">
        <v>157</v>
      </c>
      <c r="D152" s="10">
        <f t="shared" si="17"/>
        <v>169037.25490196078</v>
      </c>
      <c r="E152" s="10">
        <f t="shared" si="18"/>
        <v>73273.25490196078</v>
      </c>
      <c r="F152" s="5">
        <f t="shared" si="19"/>
        <v>95764</v>
      </c>
      <c r="G152" s="5">
        <v>19500</v>
      </c>
      <c r="H152" s="5">
        <v>31664</v>
      </c>
      <c r="I152" s="33"/>
      <c r="J152" s="5">
        <v>25100</v>
      </c>
      <c r="K152" s="7">
        <v>19500</v>
      </c>
    </row>
    <row r="153" spans="2:11" ht="13.5" thickBot="1">
      <c r="B153" s="91" t="s">
        <v>188</v>
      </c>
      <c r="C153" s="64" t="s">
        <v>158</v>
      </c>
      <c r="D153" s="65">
        <v>1961</v>
      </c>
      <c r="E153" s="65">
        <v>961</v>
      </c>
      <c r="F153" s="74">
        <v>1000</v>
      </c>
      <c r="G153" s="74"/>
      <c r="H153" s="74"/>
      <c r="I153" s="62"/>
      <c r="J153" s="74">
        <v>1000</v>
      </c>
      <c r="K153" s="75"/>
    </row>
    <row r="154" spans="2:13" s="42" customFormat="1" ht="28.5" customHeight="1" thickBot="1">
      <c r="B154" s="126"/>
      <c r="C154" s="110" t="s">
        <v>34</v>
      </c>
      <c r="D154" s="118">
        <f>E154+F154</f>
        <v>4046280.6078431373</v>
      </c>
      <c r="E154" s="118">
        <f aca="true" t="shared" si="20" ref="E154:K154">SUM(E135:E153)</f>
        <v>2311380.6078431373</v>
      </c>
      <c r="F154" s="111">
        <f t="shared" si="20"/>
        <v>1734900</v>
      </c>
      <c r="G154" s="111">
        <f t="shared" si="20"/>
        <v>352300</v>
      </c>
      <c r="H154" s="111">
        <f t="shared" si="20"/>
        <v>456200</v>
      </c>
      <c r="I154" s="111">
        <f t="shared" si="20"/>
        <v>0</v>
      </c>
      <c r="J154" s="111">
        <f t="shared" si="20"/>
        <v>514800</v>
      </c>
      <c r="K154" s="112">
        <f t="shared" si="20"/>
        <v>411600</v>
      </c>
      <c r="L154" s="103">
        <f>G154+H154+I154+J154+K154</f>
        <v>1734900</v>
      </c>
      <c r="M154" s="103">
        <f>H154+I154+J154+K154</f>
        <v>1382600</v>
      </c>
    </row>
    <row r="155" spans="2:11" ht="2.25" customHeight="1" hidden="1">
      <c r="B155" s="76"/>
      <c r="C155" s="66"/>
      <c r="D155" s="67"/>
      <c r="E155" s="67"/>
      <c r="F155" s="77"/>
      <c r="G155" s="77"/>
      <c r="H155" s="77"/>
      <c r="I155" s="95"/>
      <c r="J155" s="77"/>
      <c r="K155" s="73"/>
    </row>
    <row r="156" spans="2:13" ht="36.75" customHeight="1" thickBot="1">
      <c r="B156" s="51"/>
      <c r="C156" s="127" t="s">
        <v>164</v>
      </c>
      <c r="D156" s="128">
        <f>D36+D42+D46+D74+D93+D106+D133+D154</f>
        <v>41667754.196078435</v>
      </c>
      <c r="E156" s="128">
        <f aca="true" t="shared" si="21" ref="E156:K156">E36+E42+E46+E74+E93+E106+E133+E154</f>
        <v>25892342.196078435</v>
      </c>
      <c r="F156" s="128">
        <f>F36+F42+F46+F74+F93+F106+F133+F154</f>
        <v>15775412</v>
      </c>
      <c r="G156" s="128">
        <f t="shared" si="21"/>
        <v>2595639</v>
      </c>
      <c r="H156" s="128">
        <f t="shared" si="21"/>
        <v>4230906</v>
      </c>
      <c r="I156" s="129">
        <f t="shared" si="21"/>
        <v>2077831</v>
      </c>
      <c r="J156" s="128">
        <f>J36+J42+J46+J74+J93+J106+J133+J154</f>
        <v>3466457</v>
      </c>
      <c r="K156" s="130">
        <f t="shared" si="21"/>
        <v>3565699</v>
      </c>
      <c r="M156" s="24"/>
    </row>
    <row r="157" spans="2:13" ht="30.75" customHeight="1" hidden="1">
      <c r="B157" s="21"/>
      <c r="C157" s="18"/>
      <c r="D157" s="30">
        <v>12107459</v>
      </c>
      <c r="E157" s="30">
        <v>6540857</v>
      </c>
      <c r="F157" s="30">
        <v>5566602</v>
      </c>
      <c r="G157" s="30">
        <v>180000</v>
      </c>
      <c r="H157" s="30">
        <v>1628388</v>
      </c>
      <c r="I157" s="72">
        <v>1341358</v>
      </c>
      <c r="J157" s="30">
        <v>1346713</v>
      </c>
      <c r="K157" s="30">
        <v>1070143</v>
      </c>
      <c r="M157" s="24"/>
    </row>
    <row r="158" spans="2:13" ht="30.75" customHeight="1" hidden="1">
      <c r="B158" s="21"/>
      <c r="C158" s="28"/>
      <c r="D158" s="29">
        <f>D156+D157</f>
        <v>53775213.196078435</v>
      </c>
      <c r="E158" s="29">
        <f aca="true" t="shared" si="22" ref="E158:K158">E156+E157</f>
        <v>32433199.196078435</v>
      </c>
      <c r="F158" s="29">
        <f t="shared" si="22"/>
        <v>21342014</v>
      </c>
      <c r="G158" s="29">
        <f t="shared" si="22"/>
        <v>2775639</v>
      </c>
      <c r="H158" s="29">
        <f t="shared" si="22"/>
        <v>5859294</v>
      </c>
      <c r="I158" s="62">
        <f t="shared" si="22"/>
        <v>3419189</v>
      </c>
      <c r="J158" s="29">
        <f t="shared" si="22"/>
        <v>4813170</v>
      </c>
      <c r="K158" s="29">
        <f t="shared" si="22"/>
        <v>4635842</v>
      </c>
      <c r="M158" s="24"/>
    </row>
    <row r="159" spans="2:13" ht="30.75" customHeight="1" hidden="1">
      <c r="B159" s="21"/>
      <c r="C159" s="147" t="s">
        <v>18</v>
      </c>
      <c r="D159" s="148"/>
      <c r="E159" s="148"/>
      <c r="F159" s="148"/>
      <c r="G159" s="148"/>
      <c r="H159" s="148"/>
      <c r="I159" s="148"/>
      <c r="J159" s="148"/>
      <c r="K159" s="148"/>
      <c r="M159" s="24"/>
    </row>
    <row r="160" spans="2:13" ht="30.75" customHeight="1" hidden="1">
      <c r="B160" s="21"/>
      <c r="C160" s="28"/>
      <c r="D160" s="29">
        <v>56729805</v>
      </c>
      <c r="E160" s="29">
        <v>34254124</v>
      </c>
      <c r="F160" s="29">
        <v>22475681</v>
      </c>
      <c r="G160" s="29">
        <v>3452539</v>
      </c>
      <c r="H160" s="29">
        <v>5832830</v>
      </c>
      <c r="I160" s="62">
        <v>5346833</v>
      </c>
      <c r="J160" s="29">
        <v>4212290</v>
      </c>
      <c r="K160" s="53">
        <v>3672919</v>
      </c>
      <c r="M160" s="24"/>
    </row>
    <row r="161" spans="2:11" ht="30.75" customHeight="1" hidden="1">
      <c r="B161" s="21"/>
      <c r="C161" s="17"/>
      <c r="D161" s="16">
        <v>12107459</v>
      </c>
      <c r="E161" s="16">
        <v>6540857</v>
      </c>
      <c r="F161" s="16">
        <v>5566602</v>
      </c>
      <c r="G161" s="16">
        <v>180000</v>
      </c>
      <c r="H161" s="16">
        <v>1628388</v>
      </c>
      <c r="I161" s="33">
        <v>1341358</v>
      </c>
      <c r="J161" s="16">
        <v>1346713</v>
      </c>
      <c r="K161" s="16">
        <v>1070143</v>
      </c>
    </row>
    <row r="162" spans="2:11" ht="30.75" customHeight="1" hidden="1">
      <c r="B162" s="21"/>
      <c r="C162" s="17"/>
      <c r="D162" s="16">
        <f>D160+D161</f>
        <v>68837264</v>
      </c>
      <c r="E162" s="16">
        <f aca="true" t="shared" si="23" ref="E162:K162">E160+E161</f>
        <v>40794981</v>
      </c>
      <c r="F162" s="16">
        <f t="shared" si="23"/>
        <v>28042283</v>
      </c>
      <c r="G162" s="16">
        <f t="shared" si="23"/>
        <v>3632539</v>
      </c>
      <c r="H162" s="16">
        <f t="shared" si="23"/>
        <v>7461218</v>
      </c>
      <c r="I162" s="33">
        <f t="shared" si="23"/>
        <v>6688191</v>
      </c>
      <c r="J162" s="16">
        <f t="shared" si="23"/>
        <v>5559003</v>
      </c>
      <c r="K162" s="16">
        <f t="shared" si="23"/>
        <v>4743062</v>
      </c>
    </row>
    <row r="163" spans="2:11" ht="30.75" customHeight="1" hidden="1">
      <c r="B163" s="21"/>
      <c r="C163" s="26"/>
      <c r="D163" s="27"/>
      <c r="E163" s="27"/>
      <c r="F163" s="27"/>
      <c r="G163" s="27"/>
      <c r="H163" s="27"/>
      <c r="I163" s="96"/>
      <c r="J163" s="27"/>
      <c r="K163" s="27"/>
    </row>
    <row r="164" spans="2:11" ht="12.75" hidden="1">
      <c r="B164" s="21"/>
      <c r="C164" s="6"/>
      <c r="D164" s="6"/>
      <c r="E164" s="6"/>
      <c r="F164" s="22"/>
      <c r="G164" s="22"/>
      <c r="H164" s="22"/>
      <c r="I164" s="97"/>
      <c r="J164" s="22"/>
      <c r="K164" s="19"/>
    </row>
    <row r="165" spans="2:13" ht="12.75" hidden="1">
      <c r="B165" s="19"/>
      <c r="C165" s="1"/>
      <c r="D165" s="1"/>
      <c r="E165" s="1" t="s">
        <v>16</v>
      </c>
      <c r="F165" s="1" t="s">
        <v>17</v>
      </c>
      <c r="G165" s="23"/>
      <c r="H165" s="23"/>
      <c r="I165" s="50"/>
      <c r="J165" s="1"/>
      <c r="K165" s="1"/>
      <c r="L165" s="24">
        <f>SUM(L35:L164)</f>
        <v>15936532</v>
      </c>
      <c r="M165" s="24">
        <f>SUM(M35:M164)</f>
        <v>13340893</v>
      </c>
    </row>
    <row r="166" spans="2:13" ht="12.75" hidden="1">
      <c r="B166" s="19"/>
      <c r="C166" s="1" t="s">
        <v>13</v>
      </c>
      <c r="D166" s="1"/>
      <c r="E166" s="23">
        <f>F156-G156</f>
        <v>13179773</v>
      </c>
      <c r="F166" s="23">
        <v>5386602</v>
      </c>
      <c r="G166" s="25">
        <v>180000</v>
      </c>
      <c r="H166" s="25">
        <v>1628388</v>
      </c>
      <c r="I166" s="98">
        <v>1341358</v>
      </c>
      <c r="J166" s="25">
        <v>1346713</v>
      </c>
      <c r="K166" s="25">
        <v>1070143</v>
      </c>
      <c r="M166" s="24">
        <f>H166+I166+J166+K166</f>
        <v>5386602</v>
      </c>
    </row>
    <row r="167" spans="2:11" ht="12.75" hidden="1">
      <c r="B167" s="19"/>
      <c r="C167" s="1" t="s">
        <v>14</v>
      </c>
      <c r="D167" s="1"/>
      <c r="E167" s="23">
        <v>19530991</v>
      </c>
      <c r="F167" s="23">
        <v>5175363</v>
      </c>
      <c r="G167" s="25"/>
      <c r="H167" s="1"/>
      <c r="I167" s="50"/>
      <c r="J167" s="1"/>
      <c r="K167" s="1"/>
    </row>
    <row r="168" spans="2:11" ht="12.75" hidden="1">
      <c r="B168" s="19"/>
      <c r="C168" s="1" t="s">
        <v>15</v>
      </c>
      <c r="D168" s="1"/>
      <c r="E168" s="23">
        <f>E166+E167</f>
        <v>32710764</v>
      </c>
      <c r="F168" s="23">
        <f>SUM(F166:F167)</f>
        <v>10561965</v>
      </c>
      <c r="G168" s="25"/>
      <c r="H168" s="1"/>
      <c r="I168" s="50"/>
      <c r="J168" s="1"/>
      <c r="K168" s="1"/>
    </row>
    <row r="169" spans="2:11" ht="12.75" hidden="1">
      <c r="B169" s="19"/>
      <c r="C169" s="1"/>
      <c r="D169" s="1"/>
      <c r="E169" s="1"/>
      <c r="F169" s="1"/>
      <c r="G169" s="1"/>
      <c r="H169" s="1"/>
      <c r="I169" s="50"/>
      <c r="J169" s="1"/>
      <c r="K169" s="1"/>
    </row>
    <row r="170" spans="2:11" ht="12.75" hidden="1">
      <c r="B170" s="19"/>
      <c r="C170" s="1"/>
      <c r="D170" s="1"/>
      <c r="E170" s="1"/>
      <c r="F170" s="1"/>
      <c r="G170" s="23">
        <f>G156+G166</f>
        <v>2775639</v>
      </c>
      <c r="H170" s="23">
        <f>H156+H166</f>
        <v>5859294</v>
      </c>
      <c r="I170" s="99">
        <f>I156+I166</f>
        <v>3419189</v>
      </c>
      <c r="J170" s="23">
        <f>J156+J166</f>
        <v>4813170</v>
      </c>
      <c r="K170" s="23">
        <f>K156+K166</f>
        <v>4635842</v>
      </c>
    </row>
    <row r="171" spans="2:11" ht="12.75" hidden="1">
      <c r="B171" s="19"/>
      <c r="C171" s="1"/>
      <c r="D171" s="1"/>
      <c r="E171" s="1"/>
      <c r="F171" s="1"/>
      <c r="G171" s="1"/>
      <c r="H171" s="1"/>
      <c r="I171" s="50"/>
      <c r="J171" s="1"/>
      <c r="K171" s="1"/>
    </row>
    <row r="172" spans="2:12" ht="12.75" hidden="1">
      <c r="B172" s="19"/>
      <c r="C172" s="1"/>
      <c r="D172" s="1"/>
      <c r="E172" s="1"/>
      <c r="F172" s="1"/>
      <c r="G172" s="1"/>
      <c r="H172" s="1"/>
      <c r="I172" s="50"/>
      <c r="J172" s="1"/>
      <c r="K172" s="1"/>
      <c r="L172" s="24"/>
    </row>
    <row r="173" spans="2:11" ht="12.75" hidden="1">
      <c r="B173" s="19"/>
      <c r="C173" s="1"/>
      <c r="D173" s="1"/>
      <c r="E173" s="1"/>
      <c r="F173" s="1"/>
      <c r="G173" s="1"/>
      <c r="H173" s="1"/>
      <c r="I173" s="50"/>
      <c r="J173" s="1"/>
      <c r="K173" s="1"/>
    </row>
    <row r="174" spans="2:11" ht="12.75" hidden="1">
      <c r="B174" s="19"/>
      <c r="C174" s="1" t="s">
        <v>14</v>
      </c>
      <c r="D174" s="1"/>
      <c r="E174" s="23">
        <f>E167+F167</f>
        <v>24706354</v>
      </c>
      <c r="F174" s="1"/>
      <c r="G174" s="1"/>
      <c r="H174" s="1"/>
      <c r="I174" s="50"/>
      <c r="J174" s="1"/>
      <c r="K174" s="1"/>
    </row>
    <row r="175" spans="2:11" ht="12.75" hidden="1">
      <c r="B175" s="19"/>
      <c r="C175" s="1" t="s">
        <v>13</v>
      </c>
      <c r="D175" s="1"/>
      <c r="E175" s="23">
        <f>SUM(H170:K170)</f>
        <v>18727495</v>
      </c>
      <c r="F175" s="1"/>
      <c r="G175" s="1"/>
      <c r="H175" s="1"/>
      <c r="I175" s="50"/>
      <c r="J175" s="1"/>
      <c r="K175" s="1"/>
    </row>
    <row r="176" spans="2:11" ht="12.75" hidden="1">
      <c r="B176" s="19"/>
      <c r="C176" s="1"/>
      <c r="D176" s="1"/>
      <c r="E176" s="1"/>
      <c r="F176" s="1"/>
      <c r="G176" s="1"/>
      <c r="H176" s="1"/>
      <c r="I176" s="50"/>
      <c r="J176" s="1"/>
      <c r="K176" s="1"/>
    </row>
    <row r="177" spans="2:11" ht="12.75" hidden="1">
      <c r="B177" s="19"/>
      <c r="C177" s="1"/>
      <c r="D177" s="1"/>
      <c r="E177" s="23">
        <f>E174+E175</f>
        <v>43433849</v>
      </c>
      <c r="F177" s="1"/>
      <c r="G177" s="1"/>
      <c r="H177" s="1"/>
      <c r="I177" s="50"/>
      <c r="J177" s="1"/>
      <c r="K177" s="1"/>
    </row>
    <row r="178" spans="2:11" ht="12.75" hidden="1">
      <c r="B178" s="19"/>
      <c r="C178" s="1"/>
      <c r="D178" s="1"/>
      <c r="E178" s="1"/>
      <c r="F178" s="1"/>
      <c r="G178" s="1"/>
      <c r="H178" s="1"/>
      <c r="I178" s="50"/>
      <c r="J178" s="1"/>
      <c r="K178" s="1"/>
    </row>
    <row r="179" spans="2:11" ht="12.75" hidden="1">
      <c r="B179" s="19"/>
      <c r="C179" s="1"/>
      <c r="D179" s="1"/>
      <c r="E179" s="1"/>
      <c r="F179" s="1"/>
      <c r="G179" s="1"/>
      <c r="H179" s="1"/>
      <c r="I179" s="50"/>
      <c r="J179" s="1"/>
      <c r="K179" s="1"/>
    </row>
    <row r="180" spans="2:11" ht="12.75" hidden="1">
      <c r="B180" s="19"/>
      <c r="C180" s="1"/>
      <c r="D180" s="1"/>
      <c r="E180" s="1"/>
      <c r="F180" s="1"/>
      <c r="G180" s="1"/>
      <c r="H180" s="1"/>
      <c r="I180" s="50"/>
      <c r="J180" s="1"/>
      <c r="K180" s="1"/>
    </row>
    <row r="181" spans="2:11" ht="12.75" hidden="1">
      <c r="B181" s="19"/>
      <c r="C181" s="1"/>
      <c r="D181" s="1"/>
      <c r="E181" s="1"/>
      <c r="F181" s="1"/>
      <c r="G181" s="1"/>
      <c r="H181" s="1"/>
      <c r="I181" s="50"/>
      <c r="J181" s="1"/>
      <c r="K181" s="1"/>
    </row>
    <row r="182" spans="2:11" ht="12.75" hidden="1">
      <c r="B182" s="19"/>
      <c r="C182" s="1"/>
      <c r="D182" s="1"/>
      <c r="E182" s="1"/>
      <c r="F182" s="1"/>
      <c r="G182" s="1"/>
      <c r="H182" s="1"/>
      <c r="I182" s="50"/>
      <c r="J182" s="1"/>
      <c r="K182" s="1"/>
    </row>
    <row r="183" spans="2:11" ht="12.75" hidden="1">
      <c r="B183" s="19"/>
      <c r="C183" s="1"/>
      <c r="D183" s="1"/>
      <c r="E183" s="1"/>
      <c r="F183" s="1"/>
      <c r="G183" s="1"/>
      <c r="H183" s="1"/>
      <c r="I183" s="50"/>
      <c r="J183" s="1"/>
      <c r="K183" s="1"/>
    </row>
    <row r="184" spans="2:11" ht="12.75" hidden="1">
      <c r="B184" s="19"/>
      <c r="C184" s="1"/>
      <c r="D184" s="1"/>
      <c r="E184" s="1"/>
      <c r="F184" s="1"/>
      <c r="G184" s="1"/>
      <c r="H184" s="1"/>
      <c r="I184" s="50"/>
      <c r="J184" s="1"/>
      <c r="K184" s="1"/>
    </row>
    <row r="185" spans="2:11" ht="12.75" hidden="1">
      <c r="B185" s="19"/>
      <c r="C185" s="1"/>
      <c r="D185" s="1"/>
      <c r="E185" s="1"/>
      <c r="F185" s="1"/>
      <c r="G185" s="1"/>
      <c r="H185" s="1"/>
      <c r="I185" s="50"/>
      <c r="J185" s="1"/>
      <c r="K185" s="1"/>
    </row>
    <row r="186" spans="2:11" ht="4.5" customHeight="1">
      <c r="B186" s="19"/>
      <c r="C186" s="1"/>
      <c r="D186" s="1"/>
      <c r="E186" s="1"/>
      <c r="F186" s="1"/>
      <c r="G186" s="1"/>
      <c r="H186" s="1"/>
      <c r="I186" s="50"/>
      <c r="J186" s="1"/>
      <c r="K186" s="1"/>
    </row>
    <row r="187" spans="2:11" ht="12.75">
      <c r="B187" s="19"/>
      <c r="C187" s="1"/>
      <c r="D187" s="1"/>
      <c r="E187" s="1"/>
      <c r="F187" s="1"/>
      <c r="G187" s="1"/>
      <c r="H187" s="1"/>
      <c r="I187" s="50"/>
      <c r="J187" s="1"/>
      <c r="K187" s="19" t="s">
        <v>205</v>
      </c>
    </row>
    <row r="188" spans="2:11" ht="12.75">
      <c r="B188" s="19"/>
      <c r="C188" s="1"/>
      <c r="D188" s="1"/>
      <c r="E188" s="1"/>
      <c r="F188" s="1"/>
      <c r="G188" s="1"/>
      <c r="H188" s="1"/>
      <c r="I188" s="50"/>
      <c r="J188" s="1"/>
      <c r="K188" s="1"/>
    </row>
    <row r="189" spans="2:11" ht="12.75">
      <c r="B189" s="19"/>
      <c r="C189" s="1"/>
      <c r="D189" s="1"/>
      <c r="E189" s="1"/>
      <c r="F189" s="1"/>
      <c r="G189" s="1"/>
      <c r="H189" s="1"/>
      <c r="I189" s="50"/>
      <c r="J189" s="1"/>
      <c r="K189" s="1"/>
    </row>
    <row r="190" spans="2:11" ht="12.75">
      <c r="B190" s="19"/>
      <c r="C190" s="1"/>
      <c r="D190" s="1"/>
      <c r="E190" s="1"/>
      <c r="F190" s="1"/>
      <c r="G190" s="1"/>
      <c r="H190" s="1"/>
      <c r="I190" s="50"/>
      <c r="J190" s="1"/>
      <c r="K190" s="1"/>
    </row>
    <row r="191" spans="2:11" ht="12.75">
      <c r="B191" s="19"/>
      <c r="C191" s="1"/>
      <c r="D191" s="23"/>
      <c r="E191" s="1"/>
      <c r="F191" s="23"/>
      <c r="G191" s="1"/>
      <c r="H191" s="1"/>
      <c r="I191" s="50"/>
      <c r="J191" s="23"/>
      <c r="K191" s="1"/>
    </row>
    <row r="192" spans="2:11" ht="12.75">
      <c r="B192" s="19"/>
      <c r="C192" s="1"/>
      <c r="D192" s="1"/>
      <c r="E192" s="1"/>
      <c r="F192" s="1"/>
      <c r="G192" s="1"/>
      <c r="H192" s="1"/>
      <c r="I192" s="50"/>
      <c r="J192" s="23"/>
      <c r="K192" s="1"/>
    </row>
    <row r="193" spans="2:11" ht="12.75">
      <c r="B193" s="19"/>
      <c r="C193" s="1"/>
      <c r="D193" s="1"/>
      <c r="E193" s="1"/>
      <c r="F193" s="1"/>
      <c r="G193" s="1"/>
      <c r="H193" s="1"/>
      <c r="I193" s="50"/>
      <c r="J193" s="23"/>
      <c r="K193" s="1"/>
    </row>
    <row r="194" spans="2:11" ht="12.75">
      <c r="B194" s="19"/>
      <c r="C194" s="1"/>
      <c r="D194" s="1"/>
      <c r="E194" s="1"/>
      <c r="F194" s="1"/>
      <c r="G194" s="1"/>
      <c r="H194" s="1"/>
      <c r="I194" s="50"/>
      <c r="J194" s="23"/>
      <c r="K194" s="1"/>
    </row>
    <row r="195" spans="2:11" ht="12.75">
      <c r="B195" s="19"/>
      <c r="C195" s="1"/>
      <c r="D195" s="1"/>
      <c r="E195" s="1"/>
      <c r="F195" s="1"/>
      <c r="G195" s="1"/>
      <c r="H195" s="1"/>
      <c r="I195" s="50"/>
      <c r="J195" s="1"/>
      <c r="K195" s="1"/>
    </row>
    <row r="196" spans="2:11" ht="12.75">
      <c r="B196" s="19"/>
      <c r="C196" s="1"/>
      <c r="D196" s="1"/>
      <c r="E196" s="1"/>
      <c r="F196" s="1"/>
      <c r="G196" s="1"/>
      <c r="H196" s="1"/>
      <c r="I196" s="50"/>
      <c r="J196" s="1"/>
      <c r="K196" s="1"/>
    </row>
    <row r="197" spans="2:11" ht="12.75">
      <c r="B197" s="19"/>
      <c r="C197" s="1"/>
      <c r="D197" s="1"/>
      <c r="E197" s="1"/>
      <c r="F197" s="1"/>
      <c r="G197" s="1"/>
      <c r="H197" s="1"/>
      <c r="I197" s="50"/>
      <c r="J197" s="1"/>
      <c r="K197" s="1"/>
    </row>
    <row r="198" spans="2:11" ht="12.75">
      <c r="B198" s="19"/>
      <c r="C198" s="1"/>
      <c r="D198" s="1"/>
      <c r="E198" s="1"/>
      <c r="F198" s="1"/>
      <c r="G198" s="1"/>
      <c r="H198" s="1"/>
      <c r="I198" s="50"/>
      <c r="J198" s="1"/>
      <c r="K198" s="1"/>
    </row>
    <row r="199" spans="2:11" ht="12.75">
      <c r="B199" s="19"/>
      <c r="C199" s="1"/>
      <c r="D199" s="1"/>
      <c r="E199" s="1"/>
      <c r="F199" s="1"/>
      <c r="G199" s="1"/>
      <c r="H199" s="1"/>
      <c r="I199" s="50"/>
      <c r="J199" s="1"/>
      <c r="K199" s="1"/>
    </row>
    <row r="200" spans="2:11" ht="12.75">
      <c r="B200" s="19"/>
      <c r="C200" s="1"/>
      <c r="D200" s="1"/>
      <c r="E200" s="1"/>
      <c r="F200" s="1"/>
      <c r="G200" s="1"/>
      <c r="H200" s="1"/>
      <c r="I200" s="50"/>
      <c r="J200" s="1"/>
      <c r="K200" s="1"/>
    </row>
    <row r="201" spans="2:11" ht="12.75">
      <c r="B201" s="19"/>
      <c r="C201" s="1"/>
      <c r="D201" s="1"/>
      <c r="E201" s="1"/>
      <c r="F201" s="1"/>
      <c r="G201" s="1"/>
      <c r="H201" s="1"/>
      <c r="I201" s="50"/>
      <c r="J201" s="1"/>
      <c r="K201" s="1"/>
    </row>
    <row r="202" spans="2:11" ht="12.75">
      <c r="B202" s="19"/>
      <c r="C202" s="1"/>
      <c r="D202" s="1"/>
      <c r="E202" s="1"/>
      <c r="F202" s="1"/>
      <c r="G202" s="1"/>
      <c r="H202" s="1"/>
      <c r="I202" s="50"/>
      <c r="J202" s="1"/>
      <c r="K202" s="1"/>
    </row>
    <row r="203" spans="2:11" ht="12.75">
      <c r="B203" s="19"/>
      <c r="C203" s="1"/>
      <c r="D203" s="1"/>
      <c r="E203" s="1"/>
      <c r="F203" s="1"/>
      <c r="G203" s="1"/>
      <c r="H203" s="1"/>
      <c r="I203" s="50"/>
      <c r="J203" s="1"/>
      <c r="K203" s="1"/>
    </row>
    <row r="204" spans="2:11" ht="12.75">
      <c r="B204" s="19"/>
      <c r="C204" s="1"/>
      <c r="D204" s="1"/>
      <c r="E204" s="1"/>
      <c r="F204" s="1"/>
      <c r="G204" s="1"/>
      <c r="H204" s="1"/>
      <c r="I204" s="50"/>
      <c r="J204" s="1"/>
      <c r="K204" s="1"/>
    </row>
    <row r="205" spans="2:11" ht="12.75">
      <c r="B205" s="19"/>
      <c r="C205" s="1"/>
      <c r="D205" s="1"/>
      <c r="E205" s="1"/>
      <c r="F205" s="1"/>
      <c r="G205" s="1"/>
      <c r="H205" s="1"/>
      <c r="I205" s="50"/>
      <c r="J205" s="1"/>
      <c r="K205" s="1"/>
    </row>
    <row r="206" spans="2:11" ht="12.75">
      <c r="B206" s="19"/>
      <c r="C206" s="1"/>
      <c r="D206" s="1"/>
      <c r="E206" s="1"/>
      <c r="F206" s="1"/>
      <c r="G206" s="1"/>
      <c r="H206" s="1"/>
      <c r="I206" s="50"/>
      <c r="J206" s="1"/>
      <c r="K206" s="1"/>
    </row>
    <row r="207" spans="2:11" ht="12.75">
      <c r="B207" s="19"/>
      <c r="C207" s="1"/>
      <c r="D207" s="1"/>
      <c r="E207" s="1"/>
      <c r="F207" s="1"/>
      <c r="G207" s="1"/>
      <c r="H207" s="1"/>
      <c r="I207" s="50"/>
      <c r="J207" s="1"/>
      <c r="K207" s="1"/>
    </row>
    <row r="208" spans="2:11" ht="12.75">
      <c r="B208" s="19"/>
      <c r="C208" s="1"/>
      <c r="D208" s="1"/>
      <c r="E208" s="1"/>
      <c r="F208" s="1"/>
      <c r="G208" s="1"/>
      <c r="H208" s="1"/>
      <c r="I208" s="50"/>
      <c r="J208" s="1"/>
      <c r="K208" s="1"/>
    </row>
    <row r="209" spans="2:11" ht="12.75">
      <c r="B209" s="19"/>
      <c r="C209" s="1"/>
      <c r="D209" s="1"/>
      <c r="E209" s="1"/>
      <c r="F209" s="1"/>
      <c r="G209" s="1"/>
      <c r="H209" s="1"/>
      <c r="I209" s="50"/>
      <c r="J209" s="1"/>
      <c r="K209" s="1"/>
    </row>
    <row r="210" spans="2:11" ht="12.75">
      <c r="B210" s="19"/>
      <c r="C210" s="1"/>
      <c r="D210" s="1"/>
      <c r="E210" s="1"/>
      <c r="F210" s="1"/>
      <c r="G210" s="1"/>
      <c r="H210" s="1"/>
      <c r="I210" s="50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50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50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50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50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50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50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50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50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50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50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50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50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50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50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50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50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50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50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50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50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50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50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50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50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50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50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50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50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50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50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50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50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50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50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50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50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50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50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50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50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50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50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50"/>
      <c r="J253" s="1"/>
      <c r="K253" s="1"/>
    </row>
  </sheetData>
  <sheetProtection/>
  <mergeCells count="11">
    <mergeCell ref="E30:E31"/>
    <mergeCell ref="F30:K30"/>
    <mergeCell ref="G15:H15"/>
    <mergeCell ref="C27:H27"/>
    <mergeCell ref="C28:I28"/>
    <mergeCell ref="C159:K159"/>
    <mergeCell ref="B13:J13"/>
    <mergeCell ref="B14:J14"/>
    <mergeCell ref="B30:B31"/>
    <mergeCell ref="C30:C31"/>
    <mergeCell ref="D30:D31"/>
  </mergeCells>
  <printOptions/>
  <pageMargins left="0.5118110236220472" right="0" top="0.5511811023622047" bottom="0.5511811023622047" header="0" footer="0"/>
  <pageSetup firstPageNumber="5" useFirstPageNumber="1" horizontalDpi="600" verticalDpi="600" orientation="portrait" paperSize="9" scale="78" r:id="rId1"/>
  <headerFooter>
    <oddHeader>&amp;C-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ivchenko</cp:lastModifiedBy>
  <cp:lastPrinted>2021-02-26T14:56:52Z</cp:lastPrinted>
  <dcterms:created xsi:type="dcterms:W3CDTF">1996-10-08T23:32:33Z</dcterms:created>
  <dcterms:modified xsi:type="dcterms:W3CDTF">2021-03-01T07:16:01Z</dcterms:modified>
  <cp:category/>
  <cp:version/>
  <cp:contentType/>
  <cp:contentStatus/>
</cp:coreProperties>
</file>